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DF Files\Web\cdf\Web\PortfolioDocs\"/>
    </mc:Choice>
  </mc:AlternateContent>
  <bookViews>
    <workbookView xWindow="-15" yWindow="-15" windowWidth="10800" windowHeight="9990"/>
  </bookViews>
  <sheets>
    <sheet name="1. Add Players &amp; Teams" sheetId="5" r:id="rId1"/>
    <sheet name="2. Update Results" sheetId="1" r:id="rId2"/>
    <sheet name="3. Ladders" sheetId="2" r:id="rId3"/>
  </sheets>
  <definedNames>
    <definedName name="Player1">'1. Add Players &amp; Teams'!$A$2</definedName>
    <definedName name="Player10">'1. Add Players &amp; Teams'!$A$11</definedName>
    <definedName name="Player11">'1. Add Players &amp; Teams'!$A$12</definedName>
    <definedName name="Player12">'1. Add Players &amp; Teams'!$A$13</definedName>
    <definedName name="Player13">'1. Add Players &amp; Teams'!$A$14</definedName>
    <definedName name="Player14">'1. Add Players &amp; Teams'!$A$15</definedName>
    <definedName name="Player15">'1. Add Players &amp; Teams'!$A$16</definedName>
    <definedName name="Player16">'1. Add Players &amp; Teams'!$A$17</definedName>
    <definedName name="Player17">'1. Add Players &amp; Teams'!$A$18</definedName>
    <definedName name="Player18">'1. Add Players &amp; Teams'!$A$19</definedName>
    <definedName name="Player19">'1. Add Players &amp; Teams'!$A$20</definedName>
    <definedName name="Player2">'1. Add Players &amp; Teams'!$A$3</definedName>
    <definedName name="Player20">'1. Add Players &amp; Teams'!$A$21</definedName>
    <definedName name="Player21">'1. Add Players &amp; Teams'!$A$22</definedName>
    <definedName name="Player22">'1. Add Players &amp; Teams'!$A$23</definedName>
    <definedName name="Player23">'1. Add Players &amp; Teams'!$A$24</definedName>
    <definedName name="Player24">'1. Add Players &amp; Teams'!$A$25</definedName>
    <definedName name="Player25">'1. Add Players &amp; Teams'!$A$26</definedName>
    <definedName name="Player26">'1. Add Players &amp; Teams'!$A$27</definedName>
    <definedName name="Player27">'1. Add Players &amp; Teams'!$A$28</definedName>
    <definedName name="Player28">'1. Add Players &amp; Teams'!$A$29</definedName>
    <definedName name="Player29">'1. Add Players &amp; Teams'!$A$30</definedName>
    <definedName name="Player3">'1. Add Players &amp; Teams'!$A$4</definedName>
    <definedName name="Player30">'1. Add Players &amp; Teams'!$A$31</definedName>
    <definedName name="Player31">'1. Add Players &amp; Teams'!$A$32</definedName>
    <definedName name="Player32">'1. Add Players &amp; Teams'!$A$33</definedName>
    <definedName name="Player4">'1. Add Players &amp; Teams'!$A$5</definedName>
    <definedName name="Player5">'1. Add Players &amp; Teams'!$A$6</definedName>
    <definedName name="Player6">'1. Add Players &amp; Teams'!$A$7</definedName>
    <definedName name="Player7">'1. Add Players &amp; Teams'!$A$8</definedName>
    <definedName name="Player8">'1. Add Players &amp; Teams'!$A$9</definedName>
    <definedName name="Player9">'1. Add Players &amp; Teams'!$A$10</definedName>
    <definedName name="Team1">'1. Add Players &amp; Teams'!$G$2</definedName>
    <definedName name="Team10">'1. Add Players &amp; Teams'!$G$11</definedName>
    <definedName name="Team11">'1. Add Players &amp; Teams'!$G$12</definedName>
    <definedName name="Team12">'1. Add Players &amp; Teams'!$G$13</definedName>
    <definedName name="Team13">'1. Add Players &amp; Teams'!$G$14</definedName>
    <definedName name="Team14">'1. Add Players &amp; Teams'!$G$15</definedName>
    <definedName name="Team15">'1. Add Players &amp; Teams'!$G$16</definedName>
    <definedName name="Team16">'1. Add Players &amp; Teams'!$G$17</definedName>
    <definedName name="Team2">'1. Add Players &amp; Teams'!$G$3</definedName>
    <definedName name="Team3">'1. Add Players &amp; Teams'!$G$4</definedName>
    <definedName name="Team4">'1. Add Players &amp; Teams'!$G$5</definedName>
    <definedName name="Team5">'1. Add Players &amp; Teams'!$G$6</definedName>
    <definedName name="Team6">'1. Add Players &amp; Teams'!$G$7</definedName>
    <definedName name="Team7">'1. Add Players &amp; Teams'!$G$8</definedName>
    <definedName name="Team8">'1. Add Players &amp; Teams'!$G$9</definedName>
    <definedName name="Team9">'1. Add Players &amp; Teams'!$G$10</definedName>
  </definedNames>
  <calcPr calcId="171027"/>
</workbook>
</file>

<file path=xl/calcChain.xml><?xml version="1.0" encoding="utf-8"?>
<calcChain xmlns="http://schemas.openxmlformats.org/spreadsheetml/2006/main">
  <c r="X33" i="1" l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X7" i="1"/>
  <c r="X6" i="1"/>
  <c r="X5" i="1"/>
  <c r="X4" i="1"/>
  <c r="X3" i="1"/>
  <c r="X2" i="1"/>
  <c r="G2" i="5" l="1" a="1"/>
  <c r="G2" i="5" s="1"/>
  <c r="G3" i="5" s="1" a="1"/>
  <c r="G3" i="5" s="1"/>
  <c r="G4" i="5" l="1" a="1"/>
  <c r="G4" i="5" s="1"/>
  <c r="D3" i="1"/>
  <c r="C3" i="1" s="1"/>
  <c r="D4" i="1"/>
  <c r="C4" i="1" s="1"/>
  <c r="D5" i="1"/>
  <c r="C5" i="1" s="1"/>
  <c r="D6" i="1"/>
  <c r="C6" i="1" s="1"/>
  <c r="D7" i="1"/>
  <c r="C7" i="1" s="1"/>
  <c r="D8" i="1"/>
  <c r="C8" i="1" s="1"/>
  <c r="D9" i="1"/>
  <c r="C9" i="1" s="1"/>
  <c r="D10" i="1"/>
  <c r="C10" i="1" s="1"/>
  <c r="D11" i="1"/>
  <c r="C11" i="1" s="1"/>
  <c r="D12" i="1"/>
  <c r="D13" i="1"/>
  <c r="C13" i="1" s="1"/>
  <c r="D14" i="1"/>
  <c r="C14" i="1" s="1"/>
  <c r="D15" i="1"/>
  <c r="C15" i="1" s="1"/>
  <c r="D16" i="1"/>
  <c r="C16" i="1" s="1"/>
  <c r="D17" i="1"/>
  <c r="C17" i="1" s="1"/>
  <c r="D2" i="1"/>
  <c r="C2" i="1" s="1"/>
  <c r="C1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2" i="1"/>
  <c r="V5" i="1" l="1"/>
  <c r="A10" i="1"/>
  <c r="V13" i="1"/>
  <c r="V4" i="1"/>
  <c r="V25" i="1"/>
  <c r="V33" i="1"/>
  <c r="V28" i="1"/>
  <c r="V21" i="1"/>
  <c r="V30" i="1"/>
  <c r="V23" i="1"/>
  <c r="V24" i="1"/>
  <c r="V26" i="1"/>
  <c r="V2" i="1"/>
  <c r="V27" i="1"/>
  <c r="V29" i="1"/>
  <c r="V22" i="1"/>
  <c r="V31" i="1"/>
  <c r="V32" i="1"/>
  <c r="V17" i="1"/>
  <c r="V8" i="1"/>
  <c r="V15" i="1"/>
  <c r="V7" i="1"/>
  <c r="V11" i="1"/>
  <c r="V9" i="1"/>
  <c r="V16" i="1"/>
  <c r="V14" i="1"/>
  <c r="V6" i="1"/>
  <c r="V20" i="1"/>
  <c r="V19" i="1"/>
  <c r="V18" i="1"/>
  <c r="V10" i="1"/>
  <c r="V12" i="1"/>
  <c r="V3" i="1"/>
  <c r="A13" i="1"/>
  <c r="A16" i="1"/>
  <c r="A14" i="1"/>
  <c r="A15" i="1"/>
  <c r="A12" i="1"/>
  <c r="A17" i="1"/>
  <c r="A2" i="1"/>
  <c r="A11" i="1"/>
  <c r="A9" i="1"/>
  <c r="A3" i="1"/>
  <c r="A8" i="1"/>
  <c r="A6" i="1"/>
  <c r="A7" i="1"/>
  <c r="A5" i="1"/>
  <c r="A4" i="1"/>
  <c r="G5" i="5" a="1"/>
  <c r="G5" i="5" s="1"/>
  <c r="R18" i="1"/>
  <c r="Q18" i="1"/>
  <c r="P18" i="1"/>
  <c r="O18" i="1"/>
  <c r="F18" i="1"/>
  <c r="G18" i="1"/>
  <c r="H18" i="1"/>
  <c r="I18" i="1"/>
  <c r="J18" i="1"/>
  <c r="K18" i="1"/>
  <c r="L18" i="1"/>
  <c r="M18" i="1"/>
  <c r="N18" i="1"/>
  <c r="E18" i="1"/>
  <c r="W3" i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2" i="1"/>
  <c r="B4" i="1"/>
  <c r="B3" i="1"/>
  <c r="B2" i="1"/>
  <c r="B5" i="1" l="1"/>
  <c r="G6" i="5" a="1"/>
  <c r="G6" i="5" s="1"/>
  <c r="B6" i="1" s="1"/>
  <c r="A1" i="2"/>
  <c r="G7" i="5" l="1" a="1"/>
  <c r="G7" i="5" s="1"/>
  <c r="B7" i="1" s="1"/>
  <c r="B37" i="2"/>
  <c r="A37" i="2" s="1"/>
  <c r="B32" i="2"/>
  <c r="B22" i="2"/>
  <c r="B35" i="2"/>
  <c r="B30" i="2"/>
  <c r="B29" i="2"/>
  <c r="B28" i="2"/>
  <c r="B36" i="2"/>
  <c r="A36" i="2" s="1"/>
  <c r="B46" i="2"/>
  <c r="A46" i="2" s="1"/>
  <c r="B47" i="2"/>
  <c r="A47" i="2" s="1"/>
  <c r="B39" i="2"/>
  <c r="A39" i="2" s="1"/>
  <c r="B48" i="2"/>
  <c r="A48" i="2" s="1"/>
  <c r="B40" i="2"/>
  <c r="A40" i="2" s="1"/>
  <c r="B49" i="2"/>
  <c r="A49" i="2" s="1"/>
  <c r="B41" i="2"/>
  <c r="A41" i="2" s="1"/>
  <c r="B50" i="2"/>
  <c r="A50" i="2" s="1"/>
  <c r="B42" i="2"/>
  <c r="A42" i="2" s="1"/>
  <c r="B51" i="2"/>
  <c r="A51" i="2" s="1"/>
  <c r="B43" i="2"/>
  <c r="A43" i="2" s="1"/>
  <c r="B23" i="2"/>
  <c r="B52" i="2"/>
  <c r="A52" i="2" s="1"/>
  <c r="B44" i="2"/>
  <c r="A44" i="2" s="1"/>
  <c r="B45" i="2"/>
  <c r="A45" i="2" s="1"/>
  <c r="B26" i="2"/>
  <c r="B31" i="2"/>
  <c r="B27" i="2"/>
  <c r="B21" i="2"/>
  <c r="B25" i="2"/>
  <c r="B38" i="2"/>
  <c r="A38" i="2" s="1"/>
  <c r="B34" i="2"/>
  <c r="B24" i="2"/>
  <c r="B33" i="2"/>
  <c r="G8" i="5" l="1" a="1"/>
  <c r="G8" i="5" s="1"/>
  <c r="B8" i="1" s="1"/>
  <c r="C47" i="2"/>
  <c r="K47" i="2"/>
  <c r="D47" i="2"/>
  <c r="L47" i="2"/>
  <c r="E47" i="2"/>
  <c r="M47" i="2"/>
  <c r="F47" i="2"/>
  <c r="N47" i="2"/>
  <c r="G47" i="2"/>
  <c r="O47" i="2"/>
  <c r="H47" i="2"/>
  <c r="P47" i="2"/>
  <c r="I47" i="2"/>
  <c r="Q47" i="2"/>
  <c r="J47" i="2"/>
  <c r="R47" i="2"/>
  <c r="C42" i="2"/>
  <c r="K42" i="2"/>
  <c r="D42" i="2"/>
  <c r="L42" i="2"/>
  <c r="E42" i="2"/>
  <c r="M42" i="2"/>
  <c r="F42" i="2"/>
  <c r="N42" i="2"/>
  <c r="G42" i="2"/>
  <c r="O42" i="2"/>
  <c r="H42" i="2"/>
  <c r="P42" i="2"/>
  <c r="I42" i="2"/>
  <c r="Q42" i="2"/>
  <c r="J42" i="2"/>
  <c r="R42" i="2"/>
  <c r="C33" i="2"/>
  <c r="K33" i="2"/>
  <c r="D33" i="2"/>
  <c r="L33" i="2"/>
  <c r="E33" i="2"/>
  <c r="M33" i="2"/>
  <c r="F33" i="2"/>
  <c r="N33" i="2"/>
  <c r="G33" i="2"/>
  <c r="O33" i="2"/>
  <c r="H33" i="2"/>
  <c r="P33" i="2"/>
  <c r="I33" i="2"/>
  <c r="Q33" i="2"/>
  <c r="J33" i="2"/>
  <c r="R33" i="2"/>
  <c r="C26" i="2"/>
  <c r="K26" i="2"/>
  <c r="D26" i="2"/>
  <c r="L26" i="2"/>
  <c r="E26" i="2"/>
  <c r="M26" i="2"/>
  <c r="F26" i="2"/>
  <c r="N26" i="2"/>
  <c r="G26" i="2"/>
  <c r="O26" i="2"/>
  <c r="H26" i="2"/>
  <c r="P26" i="2"/>
  <c r="I26" i="2"/>
  <c r="Q26" i="2"/>
  <c r="J26" i="2"/>
  <c r="R26" i="2"/>
  <c r="C50" i="2"/>
  <c r="K50" i="2"/>
  <c r="D50" i="2"/>
  <c r="L50" i="2"/>
  <c r="E50" i="2"/>
  <c r="M50" i="2"/>
  <c r="F50" i="2"/>
  <c r="N50" i="2"/>
  <c r="G50" i="2"/>
  <c r="O50" i="2"/>
  <c r="H50" i="2"/>
  <c r="P50" i="2"/>
  <c r="I50" i="2"/>
  <c r="Q50" i="2"/>
  <c r="J50" i="2"/>
  <c r="R50" i="2"/>
  <c r="C36" i="2"/>
  <c r="K36" i="2"/>
  <c r="D36" i="2"/>
  <c r="L36" i="2"/>
  <c r="E36" i="2"/>
  <c r="M36" i="2"/>
  <c r="F36" i="2"/>
  <c r="N36" i="2"/>
  <c r="G36" i="2"/>
  <c r="O36" i="2"/>
  <c r="H36" i="2"/>
  <c r="P36" i="2"/>
  <c r="I36" i="2"/>
  <c r="Q36" i="2"/>
  <c r="J36" i="2"/>
  <c r="R36" i="2"/>
  <c r="C51" i="2"/>
  <c r="K51" i="2"/>
  <c r="D51" i="2"/>
  <c r="L51" i="2"/>
  <c r="E51" i="2"/>
  <c r="M51" i="2"/>
  <c r="F51" i="2"/>
  <c r="N51" i="2"/>
  <c r="G51" i="2"/>
  <c r="O51" i="2"/>
  <c r="H51" i="2"/>
  <c r="P51" i="2"/>
  <c r="I51" i="2"/>
  <c r="Q51" i="2"/>
  <c r="J51" i="2"/>
  <c r="R51" i="2"/>
  <c r="C46" i="2"/>
  <c r="K46" i="2"/>
  <c r="D46" i="2"/>
  <c r="L46" i="2"/>
  <c r="E46" i="2"/>
  <c r="M46" i="2"/>
  <c r="F46" i="2"/>
  <c r="N46" i="2"/>
  <c r="G46" i="2"/>
  <c r="O46" i="2"/>
  <c r="H46" i="2"/>
  <c r="P46" i="2"/>
  <c r="I46" i="2"/>
  <c r="Q46" i="2"/>
  <c r="J46" i="2"/>
  <c r="R46" i="2"/>
  <c r="C24" i="2"/>
  <c r="K24" i="2"/>
  <c r="D24" i="2"/>
  <c r="L24" i="2"/>
  <c r="E24" i="2"/>
  <c r="M24" i="2"/>
  <c r="F24" i="2"/>
  <c r="N24" i="2"/>
  <c r="G24" i="2"/>
  <c r="O24" i="2"/>
  <c r="H24" i="2"/>
  <c r="P24" i="2"/>
  <c r="I24" i="2"/>
  <c r="Q24" i="2"/>
  <c r="J24" i="2"/>
  <c r="R24" i="2"/>
  <c r="C45" i="2"/>
  <c r="K45" i="2"/>
  <c r="D45" i="2"/>
  <c r="L45" i="2"/>
  <c r="E45" i="2"/>
  <c r="M45" i="2"/>
  <c r="F45" i="2"/>
  <c r="N45" i="2"/>
  <c r="G45" i="2"/>
  <c r="O45" i="2"/>
  <c r="H45" i="2"/>
  <c r="P45" i="2"/>
  <c r="I45" i="2"/>
  <c r="Q45" i="2"/>
  <c r="J45" i="2"/>
  <c r="R45" i="2"/>
  <c r="C41" i="2"/>
  <c r="K41" i="2"/>
  <c r="D41" i="2"/>
  <c r="L41" i="2"/>
  <c r="E41" i="2"/>
  <c r="M41" i="2"/>
  <c r="F41" i="2"/>
  <c r="N41" i="2"/>
  <c r="G41" i="2"/>
  <c r="O41" i="2"/>
  <c r="H41" i="2"/>
  <c r="P41" i="2"/>
  <c r="I41" i="2"/>
  <c r="Q41" i="2"/>
  <c r="J41" i="2"/>
  <c r="R41" i="2"/>
  <c r="C28" i="2"/>
  <c r="K28" i="2"/>
  <c r="D28" i="2"/>
  <c r="L28" i="2"/>
  <c r="E28" i="2"/>
  <c r="M28" i="2"/>
  <c r="F28" i="2"/>
  <c r="N28" i="2"/>
  <c r="G28" i="2"/>
  <c r="O28" i="2"/>
  <c r="H28" i="2"/>
  <c r="P28" i="2"/>
  <c r="I28" i="2"/>
  <c r="Q28" i="2"/>
  <c r="J28" i="2"/>
  <c r="R28" i="2"/>
  <c r="C29" i="2"/>
  <c r="K29" i="2"/>
  <c r="D29" i="2"/>
  <c r="L29" i="2"/>
  <c r="E29" i="2"/>
  <c r="M29" i="2"/>
  <c r="F29" i="2"/>
  <c r="N29" i="2"/>
  <c r="G29" i="2"/>
  <c r="O29" i="2"/>
  <c r="H29" i="2"/>
  <c r="P29" i="2"/>
  <c r="I29" i="2"/>
  <c r="Q29" i="2"/>
  <c r="J29" i="2"/>
  <c r="R29" i="2"/>
  <c r="C34" i="2"/>
  <c r="K34" i="2"/>
  <c r="D34" i="2"/>
  <c r="L34" i="2"/>
  <c r="E34" i="2"/>
  <c r="M34" i="2"/>
  <c r="F34" i="2"/>
  <c r="N34" i="2"/>
  <c r="G34" i="2"/>
  <c r="O34" i="2"/>
  <c r="H34" i="2"/>
  <c r="P34" i="2"/>
  <c r="I34" i="2"/>
  <c r="Q34" i="2"/>
  <c r="J34" i="2"/>
  <c r="R34" i="2"/>
  <c r="C38" i="2"/>
  <c r="K38" i="2"/>
  <c r="D38" i="2"/>
  <c r="L38" i="2"/>
  <c r="E38" i="2"/>
  <c r="M38" i="2"/>
  <c r="F38" i="2"/>
  <c r="N38" i="2"/>
  <c r="G38" i="2"/>
  <c r="O38" i="2"/>
  <c r="H38" i="2"/>
  <c r="P38" i="2"/>
  <c r="I38" i="2"/>
  <c r="Q38" i="2"/>
  <c r="J38" i="2"/>
  <c r="R38" i="2"/>
  <c r="C30" i="2"/>
  <c r="K30" i="2"/>
  <c r="D30" i="2"/>
  <c r="L30" i="2"/>
  <c r="E30" i="2"/>
  <c r="M30" i="2"/>
  <c r="F30" i="2"/>
  <c r="N30" i="2"/>
  <c r="G30" i="2"/>
  <c r="O30" i="2"/>
  <c r="H30" i="2"/>
  <c r="P30" i="2"/>
  <c r="I30" i="2"/>
  <c r="Q30" i="2"/>
  <c r="J30" i="2"/>
  <c r="R30" i="2"/>
  <c r="C44" i="2"/>
  <c r="K44" i="2"/>
  <c r="D44" i="2"/>
  <c r="L44" i="2"/>
  <c r="E44" i="2"/>
  <c r="M44" i="2"/>
  <c r="F44" i="2"/>
  <c r="N44" i="2"/>
  <c r="G44" i="2"/>
  <c r="O44" i="2"/>
  <c r="H44" i="2"/>
  <c r="P44" i="2"/>
  <c r="I44" i="2"/>
  <c r="Q44" i="2"/>
  <c r="J44" i="2"/>
  <c r="R44" i="2"/>
  <c r="C52" i="2"/>
  <c r="K52" i="2"/>
  <c r="D52" i="2"/>
  <c r="L52" i="2"/>
  <c r="E52" i="2"/>
  <c r="M52" i="2"/>
  <c r="F52" i="2"/>
  <c r="N52" i="2"/>
  <c r="G52" i="2"/>
  <c r="O52" i="2"/>
  <c r="H52" i="2"/>
  <c r="P52" i="2"/>
  <c r="I52" i="2"/>
  <c r="Q52" i="2"/>
  <c r="J52" i="2"/>
  <c r="R52" i="2"/>
  <c r="C25" i="2"/>
  <c r="K25" i="2"/>
  <c r="D25" i="2"/>
  <c r="L25" i="2"/>
  <c r="E25" i="2"/>
  <c r="M25" i="2"/>
  <c r="F25" i="2"/>
  <c r="N25" i="2"/>
  <c r="G25" i="2"/>
  <c r="O25" i="2"/>
  <c r="H25" i="2"/>
  <c r="P25" i="2"/>
  <c r="I25" i="2"/>
  <c r="Q25" i="2"/>
  <c r="J25" i="2"/>
  <c r="R25" i="2"/>
  <c r="C23" i="2"/>
  <c r="K23" i="2"/>
  <c r="D23" i="2"/>
  <c r="L23" i="2"/>
  <c r="E23" i="2"/>
  <c r="M23" i="2"/>
  <c r="F23" i="2"/>
  <c r="N23" i="2"/>
  <c r="G23" i="2"/>
  <c r="O23" i="2"/>
  <c r="H23" i="2"/>
  <c r="P23" i="2"/>
  <c r="I23" i="2"/>
  <c r="Q23" i="2"/>
  <c r="J23" i="2"/>
  <c r="R23" i="2"/>
  <c r="C48" i="2"/>
  <c r="K48" i="2"/>
  <c r="D48" i="2"/>
  <c r="L48" i="2"/>
  <c r="E48" i="2"/>
  <c r="M48" i="2"/>
  <c r="F48" i="2"/>
  <c r="N48" i="2"/>
  <c r="G48" i="2"/>
  <c r="O48" i="2"/>
  <c r="H48" i="2"/>
  <c r="P48" i="2"/>
  <c r="I48" i="2"/>
  <c r="Q48" i="2"/>
  <c r="J48" i="2"/>
  <c r="R48" i="2"/>
  <c r="C35" i="2"/>
  <c r="K35" i="2"/>
  <c r="D35" i="2"/>
  <c r="L35" i="2"/>
  <c r="E35" i="2"/>
  <c r="M35" i="2"/>
  <c r="F35" i="2"/>
  <c r="N35" i="2"/>
  <c r="G35" i="2"/>
  <c r="O35" i="2"/>
  <c r="H35" i="2"/>
  <c r="P35" i="2"/>
  <c r="I35" i="2"/>
  <c r="Q35" i="2"/>
  <c r="J35" i="2"/>
  <c r="R35" i="2"/>
  <c r="C49" i="2"/>
  <c r="K49" i="2"/>
  <c r="D49" i="2"/>
  <c r="L49" i="2"/>
  <c r="E49" i="2"/>
  <c r="M49" i="2"/>
  <c r="F49" i="2"/>
  <c r="N49" i="2"/>
  <c r="G49" i="2"/>
  <c r="O49" i="2"/>
  <c r="H49" i="2"/>
  <c r="P49" i="2"/>
  <c r="I49" i="2"/>
  <c r="Q49" i="2"/>
  <c r="J49" i="2"/>
  <c r="R49" i="2"/>
  <c r="C40" i="2"/>
  <c r="K40" i="2"/>
  <c r="D40" i="2"/>
  <c r="L40" i="2"/>
  <c r="E40" i="2"/>
  <c r="M40" i="2"/>
  <c r="F40" i="2"/>
  <c r="N40" i="2"/>
  <c r="G40" i="2"/>
  <c r="O40" i="2"/>
  <c r="H40" i="2"/>
  <c r="P40" i="2"/>
  <c r="I40" i="2"/>
  <c r="Q40" i="2"/>
  <c r="J40" i="2"/>
  <c r="R40" i="2"/>
  <c r="R21" i="2"/>
  <c r="J21" i="2"/>
  <c r="Q21" i="2"/>
  <c r="I21" i="2"/>
  <c r="P21" i="2"/>
  <c r="H21" i="2"/>
  <c r="O21" i="2"/>
  <c r="G21" i="2"/>
  <c r="N21" i="2"/>
  <c r="F21" i="2"/>
  <c r="M21" i="2"/>
  <c r="D21" i="2"/>
  <c r="L21" i="2"/>
  <c r="C21" i="2"/>
  <c r="K21" i="2"/>
  <c r="E21" i="2"/>
  <c r="C43" i="2"/>
  <c r="K43" i="2"/>
  <c r="D43" i="2"/>
  <c r="L43" i="2"/>
  <c r="E43" i="2"/>
  <c r="M43" i="2"/>
  <c r="F43" i="2"/>
  <c r="N43" i="2"/>
  <c r="G43" i="2"/>
  <c r="O43" i="2"/>
  <c r="H43" i="2"/>
  <c r="P43" i="2"/>
  <c r="I43" i="2"/>
  <c r="Q43" i="2"/>
  <c r="J43" i="2"/>
  <c r="R43" i="2"/>
  <c r="C39" i="2"/>
  <c r="K39" i="2"/>
  <c r="D39" i="2"/>
  <c r="L39" i="2"/>
  <c r="E39" i="2"/>
  <c r="M39" i="2"/>
  <c r="F39" i="2"/>
  <c r="N39" i="2"/>
  <c r="G39" i="2"/>
  <c r="O39" i="2"/>
  <c r="H39" i="2"/>
  <c r="P39" i="2"/>
  <c r="I39" i="2"/>
  <c r="Q39" i="2"/>
  <c r="J39" i="2"/>
  <c r="R39" i="2"/>
  <c r="H22" i="2"/>
  <c r="K22" i="2"/>
  <c r="C22" i="2"/>
  <c r="L22" i="2"/>
  <c r="D22" i="2"/>
  <c r="M22" i="2"/>
  <c r="E22" i="2"/>
  <c r="N22" i="2"/>
  <c r="F22" i="2"/>
  <c r="O22" i="2"/>
  <c r="G22" i="2"/>
  <c r="P22" i="2"/>
  <c r="I22" i="2"/>
  <c r="Q22" i="2"/>
  <c r="J22" i="2"/>
  <c r="R22" i="2"/>
  <c r="C32" i="2"/>
  <c r="K32" i="2"/>
  <c r="D32" i="2"/>
  <c r="L32" i="2"/>
  <c r="E32" i="2"/>
  <c r="M32" i="2"/>
  <c r="F32" i="2"/>
  <c r="N32" i="2"/>
  <c r="G32" i="2"/>
  <c r="O32" i="2"/>
  <c r="H32" i="2"/>
  <c r="P32" i="2"/>
  <c r="I32" i="2"/>
  <c r="Q32" i="2"/>
  <c r="J32" i="2"/>
  <c r="R32" i="2"/>
  <c r="C27" i="2"/>
  <c r="K27" i="2"/>
  <c r="D27" i="2"/>
  <c r="L27" i="2"/>
  <c r="E27" i="2"/>
  <c r="M27" i="2"/>
  <c r="F27" i="2"/>
  <c r="N27" i="2"/>
  <c r="G27" i="2"/>
  <c r="O27" i="2"/>
  <c r="H27" i="2"/>
  <c r="P27" i="2"/>
  <c r="I27" i="2"/>
  <c r="Q27" i="2"/>
  <c r="J27" i="2"/>
  <c r="R27" i="2"/>
  <c r="C31" i="2"/>
  <c r="K31" i="2"/>
  <c r="D31" i="2"/>
  <c r="L31" i="2"/>
  <c r="E31" i="2"/>
  <c r="M31" i="2"/>
  <c r="F31" i="2"/>
  <c r="N31" i="2"/>
  <c r="G31" i="2"/>
  <c r="O31" i="2"/>
  <c r="H31" i="2"/>
  <c r="P31" i="2"/>
  <c r="I31" i="2"/>
  <c r="Q31" i="2"/>
  <c r="J31" i="2"/>
  <c r="R31" i="2"/>
  <c r="C37" i="2"/>
  <c r="K37" i="2"/>
  <c r="D37" i="2"/>
  <c r="L37" i="2"/>
  <c r="E37" i="2"/>
  <c r="M37" i="2"/>
  <c r="F37" i="2"/>
  <c r="N37" i="2"/>
  <c r="G37" i="2"/>
  <c r="O37" i="2"/>
  <c r="H37" i="2"/>
  <c r="P37" i="2"/>
  <c r="I37" i="2"/>
  <c r="Q37" i="2"/>
  <c r="J37" i="2"/>
  <c r="R37" i="2"/>
  <c r="A21" i="2"/>
  <c r="A22" i="2" l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G9" i="5" a="1"/>
  <c r="G9" i="5" s="1"/>
  <c r="B9" i="1" l="1"/>
  <c r="B10" i="2" s="1"/>
  <c r="A10" i="2" s="1"/>
  <c r="G10" i="5" a="1"/>
  <c r="G10" i="5" s="1"/>
  <c r="B9" i="2"/>
  <c r="B3" i="2"/>
  <c r="B7" i="2"/>
  <c r="B6" i="2"/>
  <c r="B4" i="2"/>
  <c r="B5" i="2"/>
  <c r="B8" i="2"/>
  <c r="B10" i="1" l="1"/>
  <c r="B11" i="2" s="1"/>
  <c r="G11" i="5" a="1"/>
  <c r="G11" i="5" s="1"/>
  <c r="F10" i="2"/>
  <c r="N10" i="2"/>
  <c r="G10" i="2"/>
  <c r="O10" i="2"/>
  <c r="H10" i="2"/>
  <c r="P10" i="2"/>
  <c r="J10" i="2"/>
  <c r="R10" i="2"/>
  <c r="C10" i="2"/>
  <c r="K10" i="2"/>
  <c r="D10" i="2"/>
  <c r="L10" i="2"/>
  <c r="Q10" i="2"/>
  <c r="E10" i="2"/>
  <c r="I10" i="2"/>
  <c r="M10" i="2"/>
  <c r="F4" i="2"/>
  <c r="N4" i="2"/>
  <c r="G4" i="2"/>
  <c r="O4" i="2"/>
  <c r="H4" i="2"/>
  <c r="P4" i="2"/>
  <c r="J4" i="2"/>
  <c r="R4" i="2"/>
  <c r="C4" i="2"/>
  <c r="K4" i="2"/>
  <c r="D4" i="2"/>
  <c r="L4" i="2"/>
  <c r="Q4" i="2"/>
  <c r="E4" i="2"/>
  <c r="I4" i="2"/>
  <c r="M4" i="2"/>
  <c r="F6" i="2"/>
  <c r="N6" i="2"/>
  <c r="G6" i="2"/>
  <c r="O6" i="2"/>
  <c r="H6" i="2"/>
  <c r="P6" i="2"/>
  <c r="J6" i="2"/>
  <c r="R6" i="2"/>
  <c r="C6" i="2"/>
  <c r="K6" i="2"/>
  <c r="D6" i="2"/>
  <c r="L6" i="2"/>
  <c r="Q6" i="2"/>
  <c r="E6" i="2"/>
  <c r="I6" i="2"/>
  <c r="M6" i="2"/>
  <c r="F8" i="2"/>
  <c r="N8" i="2"/>
  <c r="G8" i="2"/>
  <c r="O8" i="2"/>
  <c r="H8" i="2"/>
  <c r="P8" i="2"/>
  <c r="J8" i="2"/>
  <c r="R8" i="2"/>
  <c r="C8" i="2"/>
  <c r="K8" i="2"/>
  <c r="D8" i="2"/>
  <c r="L8" i="2"/>
  <c r="Q8" i="2"/>
  <c r="E8" i="2"/>
  <c r="I8" i="2"/>
  <c r="M8" i="2"/>
  <c r="F7" i="2"/>
  <c r="N7" i="2"/>
  <c r="G7" i="2"/>
  <c r="O7" i="2"/>
  <c r="H7" i="2"/>
  <c r="P7" i="2"/>
  <c r="J7" i="2"/>
  <c r="R7" i="2"/>
  <c r="C7" i="2"/>
  <c r="K7" i="2"/>
  <c r="D7" i="2"/>
  <c r="L7" i="2"/>
  <c r="E7" i="2"/>
  <c r="I7" i="2"/>
  <c r="M7" i="2"/>
  <c r="Q7" i="2"/>
  <c r="O3" i="2"/>
  <c r="G3" i="2"/>
  <c r="N3" i="2"/>
  <c r="F3" i="2"/>
  <c r="K3" i="2"/>
  <c r="E3" i="2"/>
  <c r="R3" i="2"/>
  <c r="J3" i="2"/>
  <c r="P3" i="2"/>
  <c r="M3" i="2"/>
  <c r="L3" i="2"/>
  <c r="I3" i="2"/>
  <c r="Q3" i="2"/>
  <c r="H3" i="2"/>
  <c r="D3" i="2"/>
  <c r="C3" i="2"/>
  <c r="F5" i="2"/>
  <c r="N5" i="2"/>
  <c r="G5" i="2"/>
  <c r="O5" i="2"/>
  <c r="H5" i="2"/>
  <c r="P5" i="2"/>
  <c r="J5" i="2"/>
  <c r="R5" i="2"/>
  <c r="C5" i="2"/>
  <c r="K5" i="2"/>
  <c r="D5" i="2"/>
  <c r="L5" i="2"/>
  <c r="E5" i="2"/>
  <c r="I5" i="2"/>
  <c r="M5" i="2"/>
  <c r="Q5" i="2"/>
  <c r="D9" i="2"/>
  <c r="F9" i="2"/>
  <c r="N9" i="2"/>
  <c r="G9" i="2"/>
  <c r="O9" i="2"/>
  <c r="H9" i="2"/>
  <c r="P9" i="2"/>
  <c r="J9" i="2"/>
  <c r="R9" i="2"/>
  <c r="C9" i="2"/>
  <c r="K9" i="2"/>
  <c r="L9" i="2"/>
  <c r="E9" i="2"/>
  <c r="I9" i="2"/>
  <c r="M9" i="2"/>
  <c r="Q9" i="2"/>
  <c r="A3" i="2"/>
  <c r="O11" i="2" l="1"/>
  <c r="A11" i="2"/>
  <c r="A4" i="2"/>
  <c r="A5" i="2" s="1"/>
  <c r="A6" i="2" s="1"/>
  <c r="A7" i="2" s="1"/>
  <c r="A8" i="2" s="1"/>
  <c r="A9" i="2" s="1"/>
  <c r="K11" i="2"/>
  <c r="D11" i="2"/>
  <c r="J11" i="2"/>
  <c r="G11" i="2"/>
  <c r="C11" i="2"/>
  <c r="R11" i="2"/>
  <c r="Q11" i="2"/>
  <c r="N11" i="2"/>
  <c r="M11" i="2"/>
  <c r="F11" i="2"/>
  <c r="I11" i="2"/>
  <c r="H11" i="2"/>
  <c r="E11" i="2"/>
  <c r="P11" i="2"/>
  <c r="L11" i="2"/>
  <c r="B11" i="1"/>
  <c r="B12" i="2" s="1"/>
  <c r="A12" i="2" s="1"/>
  <c r="G12" i="5" a="1"/>
  <c r="G12" i="5" s="1"/>
  <c r="B12" i="1" l="1"/>
  <c r="B13" i="2" s="1"/>
  <c r="A13" i="2" s="1"/>
  <c r="G13" i="5" a="1"/>
  <c r="G13" i="5" s="1"/>
  <c r="J12" i="2"/>
  <c r="E12" i="2"/>
  <c r="R12" i="2"/>
  <c r="F12" i="2"/>
  <c r="C12" i="2"/>
  <c r="N12" i="2"/>
  <c r="K12" i="2"/>
  <c r="G12" i="2"/>
  <c r="L12" i="2"/>
  <c r="O12" i="2"/>
  <c r="M12" i="2"/>
  <c r="H12" i="2"/>
  <c r="Q12" i="2"/>
  <c r="P12" i="2"/>
  <c r="D12" i="2"/>
  <c r="I12" i="2"/>
  <c r="B13" i="1" l="1"/>
  <c r="B14" i="2" s="1"/>
  <c r="A14" i="2" s="1"/>
  <c r="G14" i="5" a="1"/>
  <c r="G14" i="5" s="1"/>
  <c r="J13" i="2"/>
  <c r="L13" i="2"/>
  <c r="F13" i="2"/>
  <c r="C13" i="2"/>
  <c r="N13" i="2"/>
  <c r="K13" i="2"/>
  <c r="G13" i="2"/>
  <c r="Q13" i="2"/>
  <c r="O13" i="2"/>
  <c r="D13" i="2"/>
  <c r="H13" i="2"/>
  <c r="E13" i="2"/>
  <c r="R13" i="2"/>
  <c r="M13" i="2"/>
  <c r="P13" i="2"/>
  <c r="I13" i="2"/>
  <c r="B14" i="1" l="1"/>
  <c r="B15" i="2" s="1"/>
  <c r="A15" i="2" s="1"/>
  <c r="G15" i="5" a="1"/>
  <c r="G15" i="5" s="1"/>
  <c r="J14" i="2"/>
  <c r="M14" i="2"/>
  <c r="F14" i="2"/>
  <c r="C14" i="2"/>
  <c r="N14" i="2"/>
  <c r="K14" i="2"/>
  <c r="G14" i="2"/>
  <c r="D14" i="2"/>
  <c r="O14" i="2"/>
  <c r="E14" i="2"/>
  <c r="H14" i="2"/>
  <c r="I14" i="2"/>
  <c r="R14" i="2"/>
  <c r="Q14" i="2"/>
  <c r="P14" i="2"/>
  <c r="L14" i="2"/>
  <c r="B15" i="1" l="1"/>
  <c r="B16" i="2" s="1"/>
  <c r="A16" i="2" s="1"/>
  <c r="G16" i="5" a="1"/>
  <c r="G16" i="5" s="1"/>
  <c r="C15" i="2"/>
  <c r="Q15" i="2"/>
  <c r="F15" i="2"/>
  <c r="E15" i="2"/>
  <c r="N15" i="2"/>
  <c r="H15" i="2"/>
  <c r="G15" i="2"/>
  <c r="I15" i="2"/>
  <c r="O15" i="2"/>
  <c r="L15" i="2"/>
  <c r="J15" i="2"/>
  <c r="M15" i="2"/>
  <c r="D15" i="2"/>
  <c r="R15" i="2"/>
  <c r="P15" i="2"/>
  <c r="K15" i="2"/>
  <c r="B16" i="1" l="1"/>
  <c r="B17" i="2" s="1"/>
  <c r="A17" i="2" s="1"/>
  <c r="G17" i="5" a="1"/>
  <c r="G17" i="5" s="1"/>
  <c r="B17" i="1" s="1"/>
  <c r="B18" i="2" s="1"/>
  <c r="A18" i="2" s="1"/>
  <c r="C16" i="2"/>
  <c r="Q16" i="2"/>
  <c r="F16" i="2"/>
  <c r="E16" i="2"/>
  <c r="N16" i="2"/>
  <c r="H16" i="2"/>
  <c r="G16" i="2"/>
  <c r="I16" i="2"/>
  <c r="O16" i="2"/>
  <c r="L16" i="2"/>
  <c r="K16" i="2"/>
  <c r="J16" i="2"/>
  <c r="M16" i="2"/>
  <c r="R16" i="2"/>
  <c r="P16" i="2"/>
  <c r="D16" i="2"/>
  <c r="C18" i="2" l="1"/>
  <c r="Q18" i="2"/>
  <c r="K18" i="2"/>
  <c r="D18" i="2"/>
  <c r="F18" i="2"/>
  <c r="E18" i="2"/>
  <c r="N18" i="2"/>
  <c r="H18" i="2"/>
  <c r="G18" i="2"/>
  <c r="I18" i="2"/>
  <c r="O18" i="2"/>
  <c r="L18" i="2"/>
  <c r="J18" i="2"/>
  <c r="M18" i="2"/>
  <c r="R18" i="2"/>
  <c r="P18" i="2"/>
  <c r="C17" i="2"/>
  <c r="Q17" i="2"/>
  <c r="K17" i="2"/>
  <c r="D17" i="2"/>
  <c r="F17" i="2"/>
  <c r="E17" i="2"/>
  <c r="N17" i="2"/>
  <c r="H17" i="2"/>
  <c r="G17" i="2"/>
  <c r="I17" i="2"/>
  <c r="O17" i="2"/>
  <c r="L17" i="2"/>
  <c r="J17" i="2"/>
  <c r="M17" i="2"/>
  <c r="R17" i="2"/>
  <c r="P17" i="2"/>
</calcChain>
</file>

<file path=xl/comments1.xml><?xml version="1.0" encoding="utf-8"?>
<comments xmlns="http://schemas.openxmlformats.org/spreadsheetml/2006/main">
  <authors>
    <author>CDF</author>
  </authors>
  <commentList>
    <comment ref="A1" authorId="0" shapeId="0">
      <text>
        <r>
          <rPr>
            <b/>
            <sz val="9"/>
            <color indexed="81"/>
            <rFont val="Tahoma"/>
            <family val="2"/>
          </rPr>
          <t>Enough space for 32 players</t>
        </r>
      </text>
    </comment>
    <comment ref="B1" authorId="0" shapeId="0">
      <text>
        <r>
          <rPr>
            <b/>
            <sz val="9"/>
            <color indexed="81"/>
            <rFont val="Tahoma"/>
            <family val="2"/>
          </rPr>
          <t>Type team names for each player here. It will auto-populate column G with each team name.
Important!:
- Make sure there are no blank cells or else Column G won't populate past the blank cell)
- Make sure each team is spelled the same or else you'll get duplicate team names in Column G!!)</t>
        </r>
      </text>
    </comment>
    <comment ref="G1" authorId="0" shapeId="0">
      <text>
        <r>
          <rPr>
            <b/>
            <sz val="9"/>
            <color indexed="81"/>
            <rFont val="Tahoma"/>
            <family val="2"/>
          </rPr>
          <t>Enough space for 16 teams</t>
        </r>
      </text>
    </comment>
  </commentList>
</comments>
</file>

<file path=xl/sharedStrings.xml><?xml version="1.0" encoding="utf-8"?>
<sst xmlns="http://schemas.openxmlformats.org/spreadsheetml/2006/main" count="106" uniqueCount="49">
  <si>
    <t>Team Name</t>
  </si>
  <si>
    <t>Points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</si>
  <si>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</si>
  <si>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</si>
  <si>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</si>
  <si>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</si>
  <si>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</si>
  <si>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</si>
  <si>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</si>
  <si>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</si>
  <si>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</si>
  <si>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</si>
  <si>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Wins</t>
  </si>
  <si>
    <t>Player Name</t>
  </si>
  <si>
    <t>Loss</t>
  </si>
  <si>
    <t>Pos</t>
  </si>
  <si>
    <t>Rank</t>
  </si>
  <si>
    <t>Player</t>
  </si>
  <si>
    <t>Team</t>
  </si>
  <si>
    <t>Teams</t>
  </si>
  <si>
    <t>Phone</t>
  </si>
  <si>
    <t>R11</t>
  </si>
  <si>
    <t>R12</t>
  </si>
  <si>
    <t>R13</t>
  </si>
  <si>
    <t>R14</t>
  </si>
  <si>
    <t>Fees Paid</t>
  </si>
  <si>
    <t>Email</t>
  </si>
  <si>
    <t>Phil</t>
  </si>
  <si>
    <t>John</t>
  </si>
  <si>
    <t>Brian</t>
  </si>
  <si>
    <t>Ashleigh</t>
  </si>
  <si>
    <t>Tina</t>
  </si>
  <si>
    <t>Mike</t>
  </si>
  <si>
    <t>Frank</t>
  </si>
  <si>
    <t>Rob</t>
  </si>
  <si>
    <t>Betty</t>
  </si>
  <si>
    <t>Graham</t>
  </si>
  <si>
    <t>Nancy</t>
  </si>
  <si>
    <t>Uber</t>
  </si>
  <si>
    <t>Champs</t>
  </si>
  <si>
    <t>Garry</t>
  </si>
  <si>
    <t>Annihalators</t>
  </si>
  <si>
    <t>Spinners</t>
  </si>
  <si>
    <t>Choppers</t>
  </si>
  <si>
    <t>Lefties</t>
  </si>
  <si>
    <t>Neville</t>
  </si>
  <si>
    <t>Lewis</t>
  </si>
  <si>
    <t>Top Spin</t>
  </si>
  <si>
    <t>SECTION 7 LADDER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</si>
</sst>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b/>
      <sz val="2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Alignment="1">
      <alignment horizontal="center"/>
    </xf>
    <xf numFmtId="0" fontId="0" fillId="5" borderId="2" xfId="0" applyFill="1" applyBorder="1" applyAlignment="1" applyProtection="1">
      <alignment vertical="center"/>
      <protection locked="0"/>
    </xf>
    <xf numFmtId="0" fontId="0" fillId="5" borderId="2" xfId="0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6" borderId="2" xfId="0" applyFill="1" applyBorder="1" applyAlignment="1" applyProtection="1">
      <alignment vertical="center"/>
      <protection locked="0"/>
    </xf>
    <xf numFmtId="0" fontId="0" fillId="6" borderId="2" xfId="0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1" fillId="7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6" borderId="2" xfId="0" applyFont="1" applyFill="1" applyBorder="1" applyAlignment="1" applyProtection="1">
      <alignment horizontal="center" vertical="center"/>
      <protection locked="0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left" vertical="center"/>
    </xf>
    <xf numFmtId="0" fontId="0" fillId="5" borderId="2" xfId="0" applyFont="1" applyFill="1" applyBorder="1" applyAlignment="1" applyProtection="1">
      <alignment horizontal="center" vertical="center"/>
      <protection locked="0"/>
    </xf>
    <xf numFmtId="0" fontId="0" fillId="3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0" fillId="8" borderId="5" xfId="0" applyFill="1" applyBorder="1" applyAlignment="1">
      <alignment horizontal="left"/>
    </xf>
    <xf numFmtId="0" fontId="0" fillId="8" borderId="5" xfId="0" applyFill="1" applyBorder="1" applyAlignment="1">
      <alignment horizontal="center"/>
    </xf>
    <xf numFmtId="0" fontId="0" fillId="7" borderId="5" xfId="0" applyFill="1" applyBorder="1" applyAlignment="1">
      <alignment horizontal="left"/>
    </xf>
    <xf numFmtId="0" fontId="0" fillId="7" borderId="5" xfId="0" applyFill="1" applyBorder="1" applyAlignment="1">
      <alignment horizontal="center"/>
    </xf>
    <xf numFmtId="0" fontId="1" fillId="7" borderId="6" xfId="0" applyFont="1" applyFill="1" applyBorder="1" applyAlignment="1">
      <alignment horizontal="center"/>
    </xf>
    <xf numFmtId="0" fontId="1" fillId="7" borderId="7" xfId="0" applyFont="1" applyFill="1" applyBorder="1" applyAlignment="1">
      <alignment horizontal="left"/>
    </xf>
    <xf numFmtId="0" fontId="1" fillId="7" borderId="7" xfId="0" applyFont="1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0" fillId="8" borderId="10" xfId="0" applyFill="1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0" fillId="8" borderId="12" xfId="0" applyFill="1" applyBorder="1" applyAlignment="1">
      <alignment horizontal="left"/>
    </xf>
    <xf numFmtId="0" fontId="0" fillId="8" borderId="12" xfId="0" applyFill="1" applyBorder="1" applyAlignment="1">
      <alignment horizontal="center"/>
    </xf>
    <xf numFmtId="0" fontId="0" fillId="8" borderId="13" xfId="0" applyFill="1" applyBorder="1" applyAlignment="1">
      <alignment horizontal="center"/>
    </xf>
    <xf numFmtId="0" fontId="0" fillId="8" borderId="7" xfId="0" applyFont="1" applyFill="1" applyBorder="1" applyAlignment="1">
      <alignment horizontal="left"/>
    </xf>
    <xf numFmtId="0" fontId="0" fillId="8" borderId="7" xfId="0" applyFont="1" applyFill="1" applyBorder="1" applyAlignment="1">
      <alignment horizontal="center"/>
    </xf>
    <xf numFmtId="0" fontId="0" fillId="7" borderId="7" xfId="0" applyFont="1" applyFill="1" applyBorder="1" applyAlignment="1">
      <alignment horizontal="left"/>
    </xf>
    <xf numFmtId="0" fontId="0" fillId="7" borderId="7" xfId="0" applyFont="1" applyFill="1" applyBorder="1" applyAlignment="1">
      <alignment horizontal="center"/>
    </xf>
    <xf numFmtId="0" fontId="0" fillId="8" borderId="9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0" fillId="7" borderId="9" xfId="0" applyFont="1" applyFill="1" applyBorder="1" applyAlignment="1">
      <alignment horizontal="center"/>
    </xf>
    <xf numFmtId="0" fontId="0" fillId="7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0" fillId="7" borderId="8" xfId="0" applyFont="1" applyFill="1" applyBorder="1" applyAlignment="1">
      <alignment horizontal="center"/>
    </xf>
    <xf numFmtId="0" fontId="0" fillId="8" borderId="8" xfId="0" applyFont="1" applyFill="1" applyBorder="1" applyAlignment="1">
      <alignment horizontal="center"/>
    </xf>
    <xf numFmtId="0" fontId="0" fillId="6" borderId="4" xfId="0" applyFont="1" applyFill="1" applyBorder="1" applyAlignment="1" applyProtection="1">
      <alignment horizontal="center" vertical="center"/>
      <protection locked="0"/>
    </xf>
    <xf numFmtId="0" fontId="0" fillId="5" borderId="4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5" borderId="2" xfId="0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6" borderId="2" xfId="0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</xf>
    <xf numFmtId="0" fontId="3" fillId="2" borderId="7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0" fillId="6" borderId="2" xfId="0" applyFont="1" applyFill="1" applyBorder="1" applyAlignment="1" applyProtection="1">
      <alignment horizontal="center" vertical="center"/>
      <protection locked="0"/>
    </xf>
    <xf numFmtId="0" fontId="0" fillId="5" borderId="2" xfId="0" applyFont="1" applyFill="1" applyBorder="1" applyAlignment="1" applyProtection="1">
      <alignment horizontal="center" vertical="center"/>
      <protection locked="0"/>
    </xf>
    <xf numFmtId="0" fontId="1" fillId="7" borderId="7" xfId="0" applyFont="1" applyFill="1" applyBorder="1" applyAlignment="1">
      <alignment horizontal="center"/>
    </xf>
    <xf numFmtId="0" fontId="0" fillId="3" borderId="2" xfId="0" applyFill="1" applyBorder="1" applyAlignment="1" applyProtection="1">
      <alignment horizontal="center" vertical="center"/>
    </xf>
    <xf numFmtId="0" fontId="0" fillId="9" borderId="2" xfId="0" applyFill="1" applyBorder="1" applyAlignment="1" applyProtection="1">
      <alignment horizontal="center" vertical="center"/>
    </xf>
    <xf numFmtId="0" fontId="0" fillId="9" borderId="2" xfId="0" applyFont="1" applyFill="1" applyBorder="1" applyAlignment="1">
      <alignment horizontal="left" vertical="center"/>
    </xf>
    <xf numFmtId="0" fontId="0" fillId="9" borderId="2" xfId="0" applyFont="1" applyFill="1" applyBorder="1" applyAlignment="1">
      <alignment vertical="center"/>
    </xf>
    <xf numFmtId="0" fontId="0" fillId="5" borderId="2" xfId="0" applyFill="1" applyBorder="1" applyAlignment="1" applyProtection="1">
      <alignment vertical="center"/>
      <protection locked="0"/>
    </xf>
    <xf numFmtId="0" fontId="0" fillId="5" borderId="2" xfId="0" applyFill="1" applyBorder="1" applyAlignment="1" applyProtection="1">
      <alignment horizontal="center" vertical="center"/>
      <protection locked="0"/>
    </xf>
    <xf numFmtId="0" fontId="0" fillId="6" borderId="2" xfId="0" applyFill="1" applyBorder="1" applyAlignment="1" applyProtection="1">
      <alignment vertical="center"/>
      <protection locked="0"/>
    </xf>
    <xf numFmtId="0" fontId="0" fillId="6" borderId="2" xfId="0" applyFill="1" applyBorder="1" applyAlignment="1" applyProtection="1">
      <alignment horizontal="center" vertical="center"/>
      <protection locked="0"/>
    </xf>
    <xf numFmtId="0" fontId="0" fillId="0" borderId="2" xfId="0" applyFont="1" applyBorder="1" applyAlignment="1">
      <alignment horizontal="center" vertical="center"/>
    </xf>
    <xf numFmtId="0" fontId="0" fillId="6" borderId="2" xfId="0" applyFont="1" applyFill="1" applyBorder="1" applyAlignment="1" applyProtection="1">
      <alignment horizontal="center" vertical="center"/>
      <protection locked="0"/>
    </xf>
    <xf numFmtId="0" fontId="0" fillId="5" borderId="2" xfId="0" applyFont="1" applyFill="1" applyBorder="1" applyAlignment="1" applyProtection="1">
      <alignment horizontal="center" vertical="center"/>
      <protection locked="0"/>
    </xf>
    <xf numFmtId="0" fontId="0" fillId="0" borderId="3" xfId="0" applyFont="1" applyBorder="1" applyAlignment="1">
      <alignment horizontal="center" vertical="center"/>
    </xf>
    <xf numFmtId="0" fontId="0" fillId="5" borderId="2" xfId="0" applyFill="1" applyBorder="1" applyAlignment="1" applyProtection="1">
      <alignment vertical="center"/>
      <protection locked="0"/>
    </xf>
    <xf numFmtId="0" fontId="0" fillId="5" borderId="2" xfId="0" applyFill="1" applyBorder="1" applyAlignment="1" applyProtection="1">
      <alignment horizontal="center" vertical="center"/>
      <protection locked="0"/>
    </xf>
    <xf numFmtId="0" fontId="0" fillId="6" borderId="2" xfId="0" applyFill="1" applyBorder="1" applyAlignment="1" applyProtection="1">
      <alignment vertical="center"/>
      <protection locked="0"/>
    </xf>
    <xf numFmtId="0" fontId="0" fillId="6" borderId="2" xfId="0" applyFill="1" applyBorder="1" applyAlignment="1" applyProtection="1">
      <alignment horizontal="center" vertical="center"/>
      <protection locked="0"/>
    </xf>
    <xf numFmtId="0" fontId="0" fillId="6" borderId="2" xfId="0" applyFont="1" applyFill="1" applyBorder="1" applyAlignment="1" applyProtection="1">
      <alignment horizontal="center" vertical="center"/>
      <protection locked="0"/>
    </xf>
    <xf numFmtId="0" fontId="0" fillId="5" borderId="2" xfId="0" applyFont="1" applyFill="1" applyBorder="1" applyAlignment="1" applyProtection="1">
      <alignment horizontal="center" vertical="center"/>
      <protection locked="0"/>
    </xf>
    <xf numFmtId="0" fontId="0" fillId="6" borderId="2" xfId="0" applyFont="1" applyFill="1" applyBorder="1" applyAlignment="1" applyProtection="1">
      <alignment horizontal="center" vertical="center"/>
      <protection locked="0"/>
    </xf>
    <xf numFmtId="0" fontId="0" fillId="5" borderId="2" xfId="0" applyFont="1" applyFill="1" applyBorder="1" applyAlignment="1" applyProtection="1">
      <alignment horizontal="center" vertical="center"/>
      <protection locked="0"/>
    </xf>
    <xf numFmtId="0" fontId="6" fillId="4" borderId="14" xfId="0" applyFont="1" applyFill="1" applyBorder="1" applyAlignment="1" applyProtection="1">
      <alignment horizontal="center"/>
      <protection locked="0"/>
    </xf>
    <xf numFmtId="0" fontId="6" fillId="4" borderId="15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4">
    <dxf>
      <font>
        <b/>
        <i val="0"/>
        <color theme="1"/>
      </font>
      <fill>
        <patternFill>
          <bgColor theme="0" tint="-0.24994659260841701"/>
        </patternFill>
      </fill>
    </dxf>
    <dxf>
      <font>
        <b/>
        <i val="0"/>
        <color theme="1"/>
      </font>
      <fill>
        <patternFill>
          <bgColor theme="0" tint="-0.24994659260841701"/>
        </patternFill>
      </fill>
    </dxf>
    <dxf>
      <font>
        <b/>
        <i val="0"/>
        <color theme="0" tint="-4.9989318521683403E-2"/>
      </font>
      <fill>
        <patternFill>
          <bgColor theme="0" tint="-0.24994659260841701"/>
        </patternFill>
      </fill>
    </dxf>
    <dxf>
      <font>
        <b/>
        <i val="0"/>
        <color theme="0" tint="-4.9989318521683403E-2"/>
      </font>
      <fill>
        <patternFill>
          <bgColor theme="0" tint="-0.24994659260841701"/>
        </patternFill>
      </fill>
    </dxf>
  </dxfs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33"/>
  <sheetViews>
    <sheetView tabSelected="1" workbookViewId="0">
      <selection activeCell="A2" sqref="A2"/>
    </sheetView>
  </sheetViews>
  <sheetFormatPr defaultColWidth="9.125" defaultRowHeight="15" x14ac:dyDescent="0.25"/>
  <cols>
    <col min="1" max="1" width="26.875" style="5" customWidth="1"/>
    <col min="2" max="2" width="22.125" style="4" customWidth="1"/>
    <col min="3" max="3" width="19.875" style="4" customWidth="1"/>
    <col min="4" max="4" width="36.625" style="67" customWidth="1"/>
    <col min="5" max="5" width="19.875" style="4" customWidth="1"/>
    <col min="6" max="6" width="4.375" style="4" customWidth="1"/>
    <col min="7" max="7" width="22.75" style="4" customWidth="1"/>
    <col min="8" max="16384" width="9.125" style="5"/>
  </cols>
  <sheetData>
    <row r="1" spans="1:7" s="11" customFormat="1" x14ac:dyDescent="0.25">
      <c r="A1" s="11" t="s">
        <v>17</v>
      </c>
      <c r="B1" s="8" t="s">
        <v>18</v>
      </c>
      <c r="C1" s="8" t="s">
        <v>20</v>
      </c>
      <c r="D1" s="69" t="s">
        <v>26</v>
      </c>
      <c r="E1" s="8" t="s">
        <v>25</v>
      </c>
      <c r="F1" s="8"/>
      <c r="G1" s="8" t="s">
        <v>19</v>
      </c>
    </row>
    <row r="2" spans="1:7" x14ac:dyDescent="0.25">
      <c r="A2" s="90" t="s">
        <v>27</v>
      </c>
      <c r="B2" s="91" t="s">
        <v>38</v>
      </c>
      <c r="C2" s="3"/>
      <c r="D2" s="66"/>
      <c r="E2" s="3"/>
      <c r="G2" s="78" t="str">
        <f t="array" ref="G2">IF(INDEX($B$2:$B$33, MATCH(0, COUNTIF($G$1:G1, $B$2:$B$33), 0))=0,"",INDEX($B$2:$B$33, MATCH(0, COUNTIF($G$1:G1, $B$2:$B$33), 0)))</f>
        <v>Uber</v>
      </c>
    </row>
    <row r="3" spans="1:7" x14ac:dyDescent="0.25">
      <c r="A3" s="92" t="s">
        <v>28</v>
      </c>
      <c r="B3" s="93" t="s">
        <v>39</v>
      </c>
      <c r="C3" s="7"/>
      <c r="D3" s="68"/>
      <c r="E3" s="7"/>
      <c r="G3" s="79" t="str">
        <f t="array" ref="G3">IF(INDEX($B$2:$B$33, MATCH(0, COUNTIF($G$1:G2, $B$2:$B$33), 0))=0,"",INDEX($B$2:$B$33, MATCH(0, COUNTIF($G$1:G2, $B$2:$B$33), 0)))</f>
        <v>Champs</v>
      </c>
    </row>
    <row r="4" spans="1:7" x14ac:dyDescent="0.25">
      <c r="A4" s="90" t="s">
        <v>29</v>
      </c>
      <c r="B4" s="91" t="s">
        <v>41</v>
      </c>
      <c r="C4" s="3"/>
      <c r="D4" s="66"/>
      <c r="E4" s="3"/>
      <c r="G4" s="78" t="str">
        <f t="array" ref="G4">IF(INDEX($B$2:$B$33, MATCH(0, COUNTIF($G$1:G3, $B$2:$B$33), 0))=0,"",INDEX($B$2:$B$33, MATCH(0, COUNTIF($G$1:G3, $B$2:$B$33), 0)))</f>
        <v>Annihalators</v>
      </c>
    </row>
    <row r="5" spans="1:7" x14ac:dyDescent="0.25">
      <c r="A5" s="92" t="s">
        <v>30</v>
      </c>
      <c r="B5" s="93" t="s">
        <v>42</v>
      </c>
      <c r="C5" s="7"/>
      <c r="D5" s="68"/>
      <c r="E5" s="7"/>
      <c r="G5" s="79" t="str">
        <f t="array" ref="G5">IF(INDEX($B$2:$B$33, MATCH(0, COUNTIF($G$1:G4, $B$2:$B$33), 0))=0,"",INDEX($B$2:$B$33, MATCH(0, COUNTIF($G$1:G4, $B$2:$B$33), 0)))</f>
        <v>Spinners</v>
      </c>
    </row>
    <row r="6" spans="1:7" x14ac:dyDescent="0.25">
      <c r="A6" s="90" t="s">
        <v>31</v>
      </c>
      <c r="B6" s="91" t="s">
        <v>42</v>
      </c>
      <c r="C6" s="3"/>
      <c r="D6" s="66"/>
      <c r="E6" s="3"/>
      <c r="G6" s="78" t="str">
        <f t="array" ref="G6">IF(INDEX($B$2:$B$33, MATCH(0, COUNTIF($G$1:G5, $B$2:$B$33), 0))=0,"",INDEX($B$2:$B$33, MATCH(0, COUNTIF($G$1:G5, $B$2:$B$33), 0)))</f>
        <v>Choppers</v>
      </c>
    </row>
    <row r="7" spans="1:7" x14ac:dyDescent="0.25">
      <c r="A7" s="92" t="s">
        <v>32</v>
      </c>
      <c r="B7" s="93" t="s">
        <v>38</v>
      </c>
      <c r="C7" s="7"/>
      <c r="D7" s="68"/>
      <c r="E7" s="7"/>
      <c r="G7" s="79" t="str">
        <f t="array" ref="G7">IF(INDEX($B$2:$B$33, MATCH(0, COUNTIF($G$1:G6, $B$2:$B$33), 0))=0,"",INDEX($B$2:$B$33, MATCH(0, COUNTIF($G$1:G6, $B$2:$B$33), 0)))</f>
        <v>Lefties</v>
      </c>
    </row>
    <row r="8" spans="1:7" x14ac:dyDescent="0.25">
      <c r="A8" s="90" t="s">
        <v>33</v>
      </c>
      <c r="B8" s="91" t="s">
        <v>43</v>
      </c>
      <c r="C8" s="3"/>
      <c r="D8" s="66"/>
      <c r="E8" s="3"/>
      <c r="G8" s="78" t="str">
        <f t="array" ref="G8">IF(INDEX($B$2:$B$33, MATCH(0, COUNTIF($G$1:G7, $B$2:$B$33), 0))=0,"",INDEX($B$2:$B$33, MATCH(0, COUNTIF($G$1:G7, $B$2:$B$33), 0)))</f>
        <v>Top Spin</v>
      </c>
    </row>
    <row r="9" spans="1:7" x14ac:dyDescent="0.25">
      <c r="A9" s="92" t="s">
        <v>34</v>
      </c>
      <c r="B9" s="93" t="s">
        <v>41</v>
      </c>
      <c r="C9" s="7"/>
      <c r="D9" s="68"/>
      <c r="E9" s="7"/>
      <c r="G9" s="79" t="str">
        <f t="array" ref="G9">IF(INDEX($B$2:$B$33, MATCH(0, COUNTIF($G$1:G8, $B$2:$B$33), 0))=0,"",INDEX($B$2:$B$33, MATCH(0, COUNTIF($G$1:G8, $B$2:$B$33), 0)))</f>
        <v/>
      </c>
    </row>
    <row r="10" spans="1:7" x14ac:dyDescent="0.25">
      <c r="A10" s="90" t="s">
        <v>35</v>
      </c>
      <c r="B10" s="91" t="s">
        <v>43</v>
      </c>
      <c r="C10" s="3"/>
      <c r="D10" s="66"/>
      <c r="E10" s="3"/>
      <c r="G10" s="78" t="str">
        <f t="array" ref="G10">IF(INDEX($B$2:$B$33, MATCH(0, COUNTIF($G$1:G9, $B$2:$B$33), 0))=0,"",INDEX($B$2:$B$33, MATCH(0, COUNTIF($G$1:G9, $B$2:$B$33), 0)))</f>
        <v/>
      </c>
    </row>
    <row r="11" spans="1:7" x14ac:dyDescent="0.25">
      <c r="A11" s="92" t="s">
        <v>36</v>
      </c>
      <c r="B11" s="93" t="s">
        <v>44</v>
      </c>
      <c r="C11" s="7"/>
      <c r="D11" s="68"/>
      <c r="E11" s="7"/>
      <c r="G11" s="79" t="str">
        <f t="array" ref="G11">IF(INDEX($B$2:$B$33, MATCH(0, COUNTIF($G$1:G10, $B$2:$B$33), 0))=0,"",INDEX($B$2:$B$33, MATCH(0, COUNTIF($G$1:G10, $B$2:$B$33), 0)))</f>
        <v/>
      </c>
    </row>
    <row r="12" spans="1:7" x14ac:dyDescent="0.25">
      <c r="A12" s="90" t="s">
        <v>37</v>
      </c>
      <c r="B12" s="91" t="s">
        <v>39</v>
      </c>
      <c r="C12" s="3"/>
      <c r="D12" s="66"/>
      <c r="E12" s="3"/>
      <c r="G12" s="78" t="str">
        <f t="array" ref="G12">IF(INDEX($B$2:$B$33, MATCH(0, COUNTIF($G$1:G11, $B$2:$B$33), 0))=0,"",INDEX($B$2:$B$33, MATCH(0, COUNTIF($G$1:G11, $B$2:$B$33), 0)))</f>
        <v/>
      </c>
    </row>
    <row r="13" spans="1:7" x14ac:dyDescent="0.25">
      <c r="A13" s="92" t="s">
        <v>40</v>
      </c>
      <c r="B13" s="93" t="s">
        <v>44</v>
      </c>
      <c r="C13" s="7"/>
      <c r="D13" s="68"/>
      <c r="E13" s="7"/>
      <c r="G13" s="79" t="str">
        <f t="array" ref="G13">IF(INDEX($B$2:$B$33, MATCH(0, COUNTIF($G$1:G12, $B$2:$B$33), 0))=0,"",INDEX($B$2:$B$33, MATCH(0, COUNTIF($G$1:G12, $B$2:$B$33), 0)))</f>
        <v/>
      </c>
    </row>
    <row r="14" spans="1:7" x14ac:dyDescent="0.25">
      <c r="A14" s="90" t="s">
        <v>45</v>
      </c>
      <c r="B14" s="91" t="s">
        <v>47</v>
      </c>
      <c r="C14" s="3"/>
      <c r="D14" s="66"/>
      <c r="E14" s="3"/>
      <c r="G14" s="78" t="str">
        <f t="array" ref="G14">IF(INDEX($B$2:$B$33, MATCH(0, COUNTIF($G$1:G13, $B$2:$B$33), 0))=0,"",INDEX($B$2:$B$33, MATCH(0, COUNTIF($G$1:G13, $B$2:$B$33), 0)))</f>
        <v/>
      </c>
    </row>
    <row r="15" spans="1:7" x14ac:dyDescent="0.25">
      <c r="A15" s="92" t="s">
        <v>46</v>
      </c>
      <c r="B15" s="93"/>
      <c r="C15" s="7"/>
      <c r="D15" s="68"/>
      <c r="E15" s="7"/>
      <c r="G15" s="79" t="str">
        <f t="array" ref="G15">IF(INDEX($B$2:$B$33, MATCH(0, COUNTIF($G$1:G14, $B$2:$B$33), 0))=0,"",INDEX($B$2:$B$33, MATCH(0, COUNTIF($G$1:G14, $B$2:$B$33), 0)))</f>
        <v/>
      </c>
    </row>
    <row r="16" spans="1:7" x14ac:dyDescent="0.25">
      <c r="A16" s="90"/>
      <c r="B16" s="91"/>
      <c r="C16" s="3"/>
      <c r="D16" s="66"/>
      <c r="E16" s="3"/>
      <c r="G16" s="78" t="str">
        <f t="array" ref="G16">IF(INDEX($B$2:$B$33, MATCH(0, COUNTIF($G$1:G15, $B$2:$B$33), 0))=0,"",INDEX($B$2:$B$33, MATCH(0, COUNTIF($G$1:G15, $B$2:$B$33), 0)))</f>
        <v/>
      </c>
    </row>
    <row r="17" spans="1:7" x14ac:dyDescent="0.25">
      <c r="A17" s="84"/>
      <c r="B17" s="85"/>
      <c r="C17" s="7"/>
      <c r="D17" s="68"/>
      <c r="E17" s="7"/>
      <c r="G17" s="79" t="str">
        <f t="array" ref="G17">IF(INDEX($B$2:$B$33, MATCH(0, COUNTIF($G$1:G16, $B$2:$B$33), 0))=0,"",INDEX($B$2:$B$33, MATCH(0, COUNTIF($G$1:G16, $B$2:$B$33), 0)))</f>
        <v/>
      </c>
    </row>
    <row r="18" spans="1:7" x14ac:dyDescent="0.25">
      <c r="A18" s="82"/>
      <c r="B18" s="83"/>
      <c r="C18" s="3"/>
      <c r="D18" s="66"/>
      <c r="E18" s="3"/>
    </row>
    <row r="19" spans="1:7" x14ac:dyDescent="0.25">
      <c r="A19" s="84"/>
      <c r="B19" s="85"/>
      <c r="C19" s="7"/>
      <c r="D19" s="68"/>
      <c r="E19" s="7"/>
    </row>
    <row r="20" spans="1:7" x14ac:dyDescent="0.25">
      <c r="A20" s="2"/>
      <c r="B20" s="3"/>
      <c r="C20" s="3"/>
      <c r="D20" s="66"/>
      <c r="E20" s="3"/>
    </row>
    <row r="21" spans="1:7" x14ac:dyDescent="0.25">
      <c r="A21" s="6"/>
      <c r="B21" s="7"/>
      <c r="C21" s="7"/>
      <c r="D21" s="68"/>
      <c r="E21" s="7"/>
    </row>
    <row r="22" spans="1:7" x14ac:dyDescent="0.25">
      <c r="A22" s="2"/>
      <c r="B22" s="3"/>
      <c r="C22" s="3"/>
      <c r="D22" s="66"/>
      <c r="E22" s="3"/>
    </row>
    <row r="23" spans="1:7" x14ac:dyDescent="0.25">
      <c r="A23" s="6"/>
      <c r="B23" s="7"/>
      <c r="C23" s="7"/>
      <c r="D23" s="68"/>
      <c r="E23" s="7"/>
    </row>
    <row r="24" spans="1:7" x14ac:dyDescent="0.25">
      <c r="A24" s="2"/>
      <c r="B24" s="3"/>
      <c r="C24" s="3"/>
      <c r="D24" s="66"/>
      <c r="E24" s="3"/>
    </row>
    <row r="25" spans="1:7" x14ac:dyDescent="0.25">
      <c r="A25" s="6"/>
      <c r="B25" s="7"/>
      <c r="C25" s="7"/>
      <c r="D25" s="68"/>
      <c r="E25" s="7"/>
    </row>
    <row r="26" spans="1:7" x14ac:dyDescent="0.25">
      <c r="A26" s="2"/>
      <c r="B26" s="3"/>
      <c r="C26" s="3"/>
      <c r="D26" s="66"/>
      <c r="E26" s="3"/>
    </row>
    <row r="27" spans="1:7" x14ac:dyDescent="0.25">
      <c r="A27" s="6"/>
      <c r="B27" s="7"/>
      <c r="C27" s="7"/>
      <c r="D27" s="68"/>
      <c r="E27" s="7"/>
    </row>
    <row r="28" spans="1:7" x14ac:dyDescent="0.25">
      <c r="A28" s="2"/>
      <c r="B28" s="3"/>
      <c r="C28" s="3"/>
      <c r="D28" s="66"/>
      <c r="E28" s="3"/>
    </row>
    <row r="29" spans="1:7" x14ac:dyDescent="0.25">
      <c r="A29" s="6"/>
      <c r="B29" s="7"/>
      <c r="C29" s="7"/>
      <c r="D29" s="68"/>
      <c r="E29" s="7"/>
    </row>
    <row r="30" spans="1:7" x14ac:dyDescent="0.25">
      <c r="A30" s="2"/>
      <c r="B30" s="3"/>
      <c r="C30" s="3"/>
      <c r="D30" s="66"/>
      <c r="E30" s="3"/>
    </row>
    <row r="31" spans="1:7" x14ac:dyDescent="0.25">
      <c r="A31" s="6"/>
      <c r="B31" s="7"/>
      <c r="C31" s="7"/>
      <c r="D31" s="68"/>
      <c r="E31" s="7"/>
    </row>
    <row r="32" spans="1:7" x14ac:dyDescent="0.25">
      <c r="A32" s="2"/>
      <c r="B32" s="3"/>
      <c r="C32" s="3"/>
      <c r="D32" s="66"/>
      <c r="E32" s="3"/>
    </row>
    <row r="33" spans="1:5" x14ac:dyDescent="0.25">
      <c r="A33" s="6"/>
      <c r="B33" s="7"/>
      <c r="C33" s="7"/>
      <c r="D33" s="68"/>
      <c r="E33" s="7"/>
    </row>
  </sheetData>
  <sheetProtection password="CFE1" sheet="1" objects="1" scenarios="1" selectLockedCells="1"/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4"/>
  <sheetViews>
    <sheetView workbookViewId="0">
      <selection activeCell="AJ2" sqref="AJ2:AM15"/>
    </sheetView>
  </sheetViews>
  <sheetFormatPr defaultColWidth="9.125" defaultRowHeight="15" x14ac:dyDescent="0.25"/>
  <cols>
    <col min="1" max="1" width="5.25" style="12" bestFit="1" customWidth="1"/>
    <col min="2" max="2" width="12.25" style="13" bestFit="1" customWidth="1"/>
    <col min="3" max="3" width="6.25" style="26" customWidth="1"/>
    <col min="4" max="4" width="5.875" style="29" customWidth="1"/>
    <col min="5" max="6" width="6.125" style="12" bestFit="1" customWidth="1"/>
    <col min="7" max="14" width="5.375" style="12" customWidth="1"/>
    <col min="15" max="16" width="6.125" style="12" customWidth="1"/>
    <col min="17" max="17" width="5.375" style="12" customWidth="1"/>
    <col min="18" max="18" width="5.375" style="64" customWidth="1"/>
    <col min="19" max="19" width="2.875" style="65" customWidth="1"/>
    <col min="20" max="20" width="5.375" style="27" hidden="1" customWidth="1"/>
    <col min="21" max="21" width="2.875" style="23" hidden="1" customWidth="1"/>
    <col min="22" max="22" width="5.25" style="25" bestFit="1" customWidth="1"/>
    <col min="23" max="23" width="12.25" style="16" bestFit="1" customWidth="1"/>
    <col min="24" max="24" width="5.625" style="26" bestFit="1" customWidth="1"/>
    <col min="25" max="25" width="4.75" style="12" bestFit="1" customWidth="1"/>
    <col min="26" max="39" width="5.375" style="12" customWidth="1"/>
    <col min="40" max="16384" width="9.125" style="12"/>
  </cols>
  <sheetData>
    <row r="1" spans="1:39" s="8" customFormat="1" x14ac:dyDescent="0.25">
      <c r="A1" s="8" t="s">
        <v>16</v>
      </c>
      <c r="B1" s="9" t="s">
        <v>0</v>
      </c>
      <c r="C1" s="8" t="s">
        <v>1</v>
      </c>
      <c r="D1" s="8" t="s">
        <v>12</v>
      </c>
      <c r="E1" s="8" t="s">
        <v>2</v>
      </c>
      <c r="F1" s="8" t="s">
        <v>3</v>
      </c>
      <c r="G1" s="8" t="s">
        <v>4</v>
      </c>
      <c r="H1" s="8" t="s">
        <v>5</v>
      </c>
      <c r="I1" s="8" t="s">
        <v>6</v>
      </c>
      <c r="J1" s="8" t="s">
        <v>7</v>
      </c>
      <c r="K1" s="8" t="s">
        <v>8</v>
      </c>
      <c r="L1" s="8" t="s">
        <v>9</v>
      </c>
      <c r="M1" s="8" t="s">
        <v>10</v>
      </c>
      <c r="N1" s="8" t="s">
        <v>11</v>
      </c>
      <c r="O1" s="8" t="s">
        <v>21</v>
      </c>
      <c r="P1" s="69" t="s">
        <v>22</v>
      </c>
      <c r="Q1" s="69" t="s">
        <v>23</v>
      </c>
      <c r="R1" s="22" t="s">
        <v>24</v>
      </c>
      <c r="S1" s="24"/>
      <c r="T1" s="10">
        <v>1</v>
      </c>
      <c r="U1" s="22"/>
      <c r="V1" s="24" t="s">
        <v>16</v>
      </c>
      <c r="W1" s="11" t="s">
        <v>13</v>
      </c>
      <c r="X1" s="8" t="s">
        <v>12</v>
      </c>
      <c r="Y1" s="8" t="s">
        <v>14</v>
      </c>
      <c r="Z1" s="8" t="s">
        <v>2</v>
      </c>
      <c r="AA1" s="8" t="s">
        <v>3</v>
      </c>
      <c r="AB1" s="8" t="s">
        <v>4</v>
      </c>
      <c r="AC1" s="8" t="s">
        <v>5</v>
      </c>
      <c r="AD1" s="8" t="s">
        <v>6</v>
      </c>
      <c r="AE1" s="8" t="s">
        <v>7</v>
      </c>
      <c r="AF1" s="8" t="s">
        <v>8</v>
      </c>
      <c r="AG1" s="8" t="s">
        <v>9</v>
      </c>
      <c r="AH1" s="8" t="s">
        <v>10</v>
      </c>
      <c r="AI1" s="8" t="s">
        <v>11</v>
      </c>
      <c r="AJ1" s="8" t="s">
        <v>21</v>
      </c>
      <c r="AK1" s="8" t="s">
        <v>22</v>
      </c>
      <c r="AL1" s="8" t="s">
        <v>23</v>
      </c>
      <c r="AM1" s="8" t="s">
        <v>24</v>
      </c>
    </row>
    <row r="2" spans="1:39" x14ac:dyDescent="0.25">
      <c r="A2" s="12">
        <f>IFERROR((RANK(C2,$C$2:$C$17)+COUNTIFS($C$2:$C$17,C2,$D$2:$D$17,"&gt;"&amp;D2)+COUNTIFS($C$2:$C2,$C2,$D$2:$D2,$D2)-1),"")</f>
        <v>5</v>
      </c>
      <c r="B2" s="80" t="str">
        <f>IF(ISBLANK(Team1),"",Team1)</f>
        <v>Uber</v>
      </c>
      <c r="C2" s="8">
        <f>SUM(E2:R2)+(D2*2)</f>
        <v>25</v>
      </c>
      <c r="D2" s="70">
        <f>IF(SUM(IF($E2&lt;3,0,1),IF($F2&lt;3,0,1),IF($G2&lt;3,0,1),IF($H2&lt;3,0,1),IF($I2&lt;3,0,1),IF($J2&lt;3,0,1),IF($K2&lt;3,0,1),IF($L2&lt;3,0,1),IF($M2&lt;3,0,1),IF($N2&lt;3,0,1),IF($O2&lt;3,0,1),IF($P2&lt;3,0,1),IF($Q2&lt;3,0,1),IF($R2&lt;3,0,1))=0,0,SUM(IF($E2&lt;3,0,1),IF($F2&lt;3,0,1),IF($G2&lt;3,0,1),IF($H2&lt;3,0,1),IF($I2&lt;3,0,1),IF($J2&lt;3,0,1),IF($K2&lt;3,0,1),IF($L2&lt;3,0,1),IF($M2&lt;3,0,1),IF($N2&lt;3,0,1),IF($O2&lt;3,0,1),IF($P2&lt;3,0,1),IF($Q2&lt;3,0,1),IF($R2&lt;3,0,1)))</f>
        <v>3</v>
      </c>
      <c r="E2" s="94">
        <v>2</v>
      </c>
      <c r="F2" s="94">
        <v>4</v>
      </c>
      <c r="G2" s="94">
        <v>1</v>
      </c>
      <c r="H2" s="96">
        <v>5</v>
      </c>
      <c r="I2" s="96">
        <v>0</v>
      </c>
      <c r="J2" s="96">
        <v>2</v>
      </c>
      <c r="K2" s="96">
        <v>4</v>
      </c>
      <c r="L2" s="96">
        <v>1</v>
      </c>
      <c r="M2" s="96">
        <v>0</v>
      </c>
      <c r="N2" s="96">
        <v>0</v>
      </c>
      <c r="O2" s="96"/>
      <c r="P2" s="96"/>
      <c r="Q2" s="96"/>
      <c r="R2" s="96"/>
      <c r="T2" s="10">
        <v>2</v>
      </c>
      <c r="V2" s="25">
        <f>IFERROR((RANK(X2,$X$2:$X$33)+COUNTIFS($X$2:$X$33,X2,$Y$2:$Y$33,"&lt;"&amp;Y2)+COUNTIFS($X$2:$X2,$X2,$Y$2:$Y2,$Y2)-1),"")</f>
        <v>6</v>
      </c>
      <c r="W2" s="81" t="str">
        <f>IF(ISBLANK(Player1),"",Player1)</f>
        <v>Phil</v>
      </c>
      <c r="X2" s="8">
        <f>IF(ISBLANK(Player1),"",SUM(Z2:AM2))</f>
        <v>12</v>
      </c>
      <c r="Y2" s="70">
        <f>SUM(IF($Z2="",0,IF($Z2=0,2,0)),IF($Z2="",0,IF($Z2=1,1,0)),IF($AA2="",0,IF($AA2=0,2,0)),IF($AA2="",0,IF($AA2=1,1,0)),IF($AB2="",0,IF($AB2=0,2,0)),IF($AB2="",0,IF($AB2=1,1,0)),IF($AC2="",0,IF($AC2=0,2,0)),IF($AC2="",0,IF($AC2=1,1,0)),IF($AD2="",0,IF($AD2=0,2,0)),IF($AD2="",0,IF($AD2=1,1,0)),IF($AE2="",0,IF($AE2=0,2,0)),IF($AE2="",0,IF($AE2=1,1,0)),IF($AF2="",0,IF($AF2=0,2,0)),IF($AF2="",0,IF($AF2=1,1,0)),IF($AG2="",0,IF($AG2=0,2,0)),IF($AG2="",0,IF($AG2=1,1,0)),IF($AH2="",0,IF($AH2=0,2,0)),IF($AH2="",0,IF($AH2=1,1,0)),IF($AI2="",0,IF($AI2=0,2,0)),IF($AI2="",0,IF($AI2=1,1,0)),IF($AJ2="",0,IF($AJ2=0,2,0)),IF($AJ2="",0,IF($AJ2=1,1,0)),IF($AK2="",0,IF($AK2=0,2,0)),IF($AK2="",0,IF($AK2=1,1,0)),IF($AL2="",0,IF($AL2=0,2,0)),IF($AL2="",0,IF($AL2=1,1,0)),IF($AM2="",0,IF($AM2=0,2,0)),IF($AM2="",0,IF($AM2=1,1,0)),)</f>
        <v>8</v>
      </c>
      <c r="Z2" s="96">
        <v>2</v>
      </c>
      <c r="AA2" s="96">
        <v>0</v>
      </c>
      <c r="AB2" s="96">
        <v>2</v>
      </c>
      <c r="AC2" s="96">
        <v>2</v>
      </c>
      <c r="AD2" s="87">
        <v>2</v>
      </c>
      <c r="AE2" s="87">
        <v>1</v>
      </c>
      <c r="AF2" s="87">
        <v>2</v>
      </c>
      <c r="AG2" s="75">
        <v>1</v>
      </c>
      <c r="AH2" s="75">
        <v>0</v>
      </c>
      <c r="AI2" s="75">
        <v>0</v>
      </c>
      <c r="AJ2" s="75"/>
      <c r="AK2" s="75"/>
      <c r="AL2" s="75"/>
      <c r="AM2" s="75"/>
    </row>
    <row r="3" spans="1:39" s="17" customFormat="1" x14ac:dyDescent="0.25">
      <c r="A3" s="86">
        <f>IFERROR((RANK(C3,$C$2:$C$17)+COUNTIFS($C$2:$C$17,C3,$D$2:$D$17,"&gt;"&amp;D3)+COUNTIFS($C$2:$C3,$C3,$D$2:$D3,$D3)-1),"")</f>
        <v>1</v>
      </c>
      <c r="B3" s="18" t="str">
        <f>IF(ISBLANK(Team2),"",Team2)</f>
        <v>Champs</v>
      </c>
      <c r="C3" s="69">
        <f t="shared" ref="C3:C17" si="0">SUM(E3:R3)+(D3*2)</f>
        <v>53</v>
      </c>
      <c r="D3" s="70">
        <f t="shared" ref="D3:D17" si="1">IF(SUM(IF($E3&lt;3,0,1),IF($F3&lt;3,0,1),IF($G3&lt;3,0,1),IF($H3&lt;3,0,1),IF($I3&lt;3,0,1),IF($J3&lt;3,0,1),IF($K3&lt;3,0,1),IF($L3&lt;3,0,1),IF($M3&lt;3,0,1),IF($N3&lt;3,0,1),IF($O3&lt;3,0,1),IF($P3&lt;3,0,1),IF($Q3&lt;3,0,1),IF($R3&lt;3,0,1))=0,0,SUM(IF($E3&lt;3,0,1),IF($F3&lt;3,0,1),IF($G3&lt;3,0,1),IF($H3&lt;3,0,1),IF($I3&lt;3,0,1),IF($J3&lt;3,0,1),IF($K3&lt;3,0,1),IF($L3&lt;3,0,1),IF($M3&lt;3,0,1),IF($N3&lt;3,0,1),IF($O3&lt;3,0,1),IF($P3&lt;3,0,1),IF($Q3&lt;3,0,1),IF($R3&lt;3,0,1)))</f>
        <v>9</v>
      </c>
      <c r="E3" s="95">
        <v>4</v>
      </c>
      <c r="F3" s="95">
        <v>3</v>
      </c>
      <c r="G3" s="95">
        <v>4</v>
      </c>
      <c r="H3" s="97">
        <v>4</v>
      </c>
      <c r="I3" s="97">
        <v>2</v>
      </c>
      <c r="J3" s="97">
        <v>4</v>
      </c>
      <c r="K3" s="97">
        <v>3</v>
      </c>
      <c r="L3" s="97">
        <v>4</v>
      </c>
      <c r="M3" s="97">
        <v>4</v>
      </c>
      <c r="N3" s="97">
        <v>3</v>
      </c>
      <c r="O3" s="97"/>
      <c r="P3" s="97"/>
      <c r="Q3" s="97"/>
      <c r="R3" s="97"/>
      <c r="S3" s="65"/>
      <c r="T3" s="10">
        <v>3</v>
      </c>
      <c r="U3" s="23"/>
      <c r="V3" s="89">
        <f>IFERROR((RANK(X3,$X$2:$X$33)+COUNTIFS($X$2:$X$33,X3,$Y$2:$Y$33,"&lt;"&amp;Y3)+COUNTIFS($X$2:$X3,$X3,$Y$2:$Y3,$Y3)-1),"")</f>
        <v>11</v>
      </c>
      <c r="W3" s="20" t="str">
        <f>IF(ISBLANK(Player2),"",Player2)</f>
        <v>John</v>
      </c>
      <c r="X3" s="69">
        <f>IF(ISBLANK(Player2),"",SUM(Z3:AM3))</f>
        <v>10</v>
      </c>
      <c r="Y3" s="70">
        <f t="shared" ref="Y3:Y33" si="2">SUM(IF($Z3="",0,IF($Z3=0,2,0)),IF($Z3="",0,IF($Z3=1,1,0)),IF($AA3="",0,IF($AA3=0,2,0)),IF($AA3="",0,IF($AA3=1,1,0)),IF($AB3="",0,IF($AB3=0,2,0)),IF($AB3="",0,IF($AB3=1,1,0)),IF($AC3="",0,IF($AC3=0,2,0)),IF($AC3="",0,IF($AC3=1,1,0)),IF($AD3="",0,IF($AD3=0,2,0)),IF($AD3="",0,IF($AD3=1,1,0)),IF($AE3="",0,IF($AE3=0,2,0)),IF($AE3="",0,IF($AE3=1,1,0)),IF($AF3="",0,IF($AF3=0,2,0)),IF($AF3="",0,IF($AF3=1,1,0)),IF($AG3="",0,IF($AG3=0,2,0)),IF($AG3="",0,IF($AG3=1,1,0)),IF($AH3="",0,IF($AH3=0,2,0)),IF($AH3="",0,IF($AH3=1,1,0)),IF($AI3="",0,IF($AI3=0,2,0)),IF($AI3="",0,IF($AI3=1,1,0)),IF($AJ3="",0,IF($AJ3=0,2,0)),IF($AJ3="",0,IF($AJ3=1,1,0)),IF($AK3="",0,IF($AK3=0,2,0)),IF($AK3="",0,IF($AK3=1,1,0)),IF($AL3="",0,IF($AL3=0,2,0)),IF($AL3="",0,IF($AL3=1,1,0)),IF($AM3="",0,IF($AM3=0,2,0)),IF($AM3="",0,IF($AM3=1,1,0)),)</f>
        <v>10</v>
      </c>
      <c r="Z3" s="97">
        <v>0</v>
      </c>
      <c r="AA3" s="97">
        <v>0</v>
      </c>
      <c r="AB3" s="97">
        <v>0</v>
      </c>
      <c r="AC3" s="97">
        <v>2</v>
      </c>
      <c r="AD3" s="88">
        <v>2</v>
      </c>
      <c r="AE3" s="88">
        <v>2</v>
      </c>
      <c r="AF3" s="97">
        <v>0</v>
      </c>
      <c r="AG3" s="97">
        <v>2</v>
      </c>
      <c r="AH3" s="97">
        <v>1</v>
      </c>
      <c r="AI3" s="76">
        <v>1</v>
      </c>
      <c r="AJ3" s="76"/>
      <c r="AK3" s="97"/>
      <c r="AL3" s="97"/>
      <c r="AM3" s="97"/>
    </row>
    <row r="4" spans="1:39" x14ac:dyDescent="0.25">
      <c r="A4" s="86">
        <f>IFERROR((RANK(C4,$C$2:$C$17)+COUNTIFS($C$2:$C$17,C4,$D$2:$D$17,"&gt;"&amp;D4)+COUNTIFS($C$2:$C4,$C4,$D$2:$D4,$D4)-1),"")</f>
        <v>2</v>
      </c>
      <c r="B4" s="80" t="str">
        <f>IF(ISBLANK(Team3),"",Team3)</f>
        <v>Annihalators</v>
      </c>
      <c r="C4" s="69">
        <f t="shared" si="0"/>
        <v>50</v>
      </c>
      <c r="D4" s="70">
        <f t="shared" si="1"/>
        <v>8</v>
      </c>
      <c r="E4" s="94">
        <v>3</v>
      </c>
      <c r="F4" s="94">
        <v>1</v>
      </c>
      <c r="G4" s="94">
        <v>5</v>
      </c>
      <c r="H4" s="96">
        <v>3</v>
      </c>
      <c r="I4" s="96">
        <v>5</v>
      </c>
      <c r="J4" s="96">
        <v>3</v>
      </c>
      <c r="K4" s="96">
        <v>1</v>
      </c>
      <c r="L4" s="96">
        <v>5</v>
      </c>
      <c r="M4" s="96">
        <v>3</v>
      </c>
      <c r="N4" s="96">
        <v>5</v>
      </c>
      <c r="O4" s="96"/>
      <c r="P4" s="96"/>
      <c r="Q4" s="96"/>
      <c r="R4" s="96"/>
      <c r="T4" s="10">
        <v>4</v>
      </c>
      <c r="V4" s="89">
        <f>IFERROR((RANK(X4,$X$2:$X$33)+COUNTIFS($X$2:$X$33,X4,$Y$2:$Y$33,"&lt;"&amp;Y4)+COUNTIFS($X$2:$X4,$X4,$Y$2:$Y4,$Y4)-1),"")</f>
        <v>9</v>
      </c>
      <c r="W4" s="81" t="str">
        <f>IF(ISBLANK(Player3),"",Player3)</f>
        <v>Brian</v>
      </c>
      <c r="X4" s="69">
        <f>IF(ISBLANK(Player3),"",SUM(Z4:AM4))</f>
        <v>11</v>
      </c>
      <c r="Y4" s="70">
        <f t="shared" si="2"/>
        <v>9</v>
      </c>
      <c r="Z4" s="96">
        <v>0</v>
      </c>
      <c r="AA4" s="96">
        <v>2</v>
      </c>
      <c r="AB4" s="96">
        <v>1</v>
      </c>
      <c r="AC4" s="96">
        <v>1</v>
      </c>
      <c r="AD4" s="87">
        <v>1</v>
      </c>
      <c r="AE4" s="87">
        <v>2</v>
      </c>
      <c r="AF4" s="96">
        <v>1</v>
      </c>
      <c r="AG4" s="96">
        <v>1</v>
      </c>
      <c r="AH4" s="96">
        <v>2</v>
      </c>
      <c r="AI4" s="75">
        <v>0</v>
      </c>
      <c r="AJ4" s="75"/>
      <c r="AK4" s="96"/>
      <c r="AL4" s="96"/>
      <c r="AM4" s="96"/>
    </row>
    <row r="5" spans="1:39" s="17" customFormat="1" x14ac:dyDescent="0.25">
      <c r="A5" s="86">
        <f>IFERROR((RANK(C5,$C$2:$C$17)+COUNTIFS($C$2:$C$17,C5,$D$2:$D$17,"&gt;"&amp;D5)+COUNTIFS($C$2:$C5,$C5,$D$2:$D5,$D5)-1),"")</f>
        <v>4</v>
      </c>
      <c r="B5" s="18" t="str">
        <f>IF(ISBLANK(Team4),"",Team4)</f>
        <v>Spinners</v>
      </c>
      <c r="C5" s="69">
        <f t="shared" si="0"/>
        <v>37</v>
      </c>
      <c r="D5" s="70">
        <f t="shared" si="1"/>
        <v>5</v>
      </c>
      <c r="E5" s="95">
        <v>3</v>
      </c>
      <c r="F5" s="95">
        <v>2</v>
      </c>
      <c r="G5" s="95">
        <v>4</v>
      </c>
      <c r="H5" s="97">
        <v>0</v>
      </c>
      <c r="I5" s="97">
        <v>2</v>
      </c>
      <c r="J5" s="97">
        <v>3</v>
      </c>
      <c r="K5" s="97">
        <v>2</v>
      </c>
      <c r="L5" s="97">
        <v>4</v>
      </c>
      <c r="M5" s="97">
        <v>5</v>
      </c>
      <c r="N5" s="97">
        <v>2</v>
      </c>
      <c r="O5" s="97"/>
      <c r="P5" s="97"/>
      <c r="Q5" s="97"/>
      <c r="R5" s="97"/>
      <c r="S5" s="65"/>
      <c r="T5" s="10">
        <v>5</v>
      </c>
      <c r="U5" s="23"/>
      <c r="V5" s="89">
        <f>IFERROR((RANK(X5,$X$2:$X$33)+COUNTIFS($X$2:$X$33,X5,$Y$2:$Y$33,"&lt;"&amp;Y5)+COUNTIFS($X$2:$X5,$X5,$Y$2:$Y5,$Y5)-1),"")</f>
        <v>12</v>
      </c>
      <c r="W5" s="20" t="str">
        <f>IF(ISBLANK(Player4),"",Player4)</f>
        <v>Ashleigh</v>
      </c>
      <c r="X5" s="69">
        <f>IF(ISBLANK(Player4),"",SUM(Z5:AM5))</f>
        <v>10</v>
      </c>
      <c r="Y5" s="70">
        <f t="shared" si="2"/>
        <v>10</v>
      </c>
      <c r="Z5" s="97">
        <v>0</v>
      </c>
      <c r="AA5" s="97">
        <v>2</v>
      </c>
      <c r="AB5" s="97">
        <v>1</v>
      </c>
      <c r="AC5" s="97">
        <v>0</v>
      </c>
      <c r="AD5" s="97">
        <v>0</v>
      </c>
      <c r="AE5" s="97">
        <v>2</v>
      </c>
      <c r="AF5" s="97">
        <v>2</v>
      </c>
      <c r="AG5" s="97">
        <v>0</v>
      </c>
      <c r="AH5" s="97">
        <v>2</v>
      </c>
      <c r="AI5" s="97">
        <v>1</v>
      </c>
      <c r="AJ5" s="76"/>
      <c r="AK5" s="97"/>
      <c r="AL5" s="97"/>
      <c r="AM5" s="97"/>
    </row>
    <row r="6" spans="1:39" x14ac:dyDescent="0.25">
      <c r="A6" s="86">
        <f>IFERROR((RANK(C6,$C$2:$C$17)+COUNTIFS($C$2:$C$17,C6,$D$2:$D$17,"&gt;"&amp;D6)+COUNTIFS($C$2:$C6,$C6,$D$2:$D6,$D6)-1),"")</f>
        <v>3</v>
      </c>
      <c r="B6" s="80" t="str">
        <f>IF(ISBLANK(Team5),"",Team5)</f>
        <v>Choppers</v>
      </c>
      <c r="C6" s="69">
        <f t="shared" si="0"/>
        <v>49</v>
      </c>
      <c r="D6" s="70">
        <f t="shared" si="1"/>
        <v>7</v>
      </c>
      <c r="E6" s="94">
        <v>5</v>
      </c>
      <c r="F6" s="94">
        <v>3</v>
      </c>
      <c r="G6" s="94">
        <v>2</v>
      </c>
      <c r="H6" s="96">
        <v>5</v>
      </c>
      <c r="I6" s="96">
        <v>3</v>
      </c>
      <c r="J6" s="96">
        <v>5</v>
      </c>
      <c r="K6" s="96">
        <v>3</v>
      </c>
      <c r="L6" s="96">
        <v>2</v>
      </c>
      <c r="M6" s="96">
        <v>5</v>
      </c>
      <c r="N6" s="96">
        <v>2</v>
      </c>
      <c r="O6" s="96"/>
      <c r="P6" s="96"/>
      <c r="Q6" s="96"/>
      <c r="R6" s="96"/>
      <c r="T6" s="10">
        <v>6</v>
      </c>
      <c r="V6" s="89">
        <f>IFERROR((RANK(X6,$X$2:$X$33)+COUNTIFS($X$2:$X$33,X6,$Y$2:$Y$33,"&lt;"&amp;Y6)+COUNTIFS($X$2:$X6,$X6,$Y$2:$Y6,$Y6)-1),"")</f>
        <v>4</v>
      </c>
      <c r="W6" s="81" t="str">
        <f>IF(ISBLANK(Player5),"",Player5)</f>
        <v>Tina</v>
      </c>
      <c r="X6" s="69">
        <f>IF(ISBLANK(Player5),"",SUM(Z6:AM6))</f>
        <v>13</v>
      </c>
      <c r="Y6" s="70">
        <f t="shared" si="2"/>
        <v>7</v>
      </c>
      <c r="Z6" s="96">
        <v>1</v>
      </c>
      <c r="AA6" s="96">
        <v>1</v>
      </c>
      <c r="AB6" s="96">
        <v>2</v>
      </c>
      <c r="AC6" s="96">
        <v>2</v>
      </c>
      <c r="AD6" s="96">
        <v>1</v>
      </c>
      <c r="AE6" s="96">
        <v>1</v>
      </c>
      <c r="AF6" s="96">
        <v>1</v>
      </c>
      <c r="AG6" s="96">
        <v>1</v>
      </c>
      <c r="AH6" s="96">
        <v>1</v>
      </c>
      <c r="AI6" s="96">
        <v>2</v>
      </c>
      <c r="AJ6" s="96"/>
      <c r="AK6" s="96"/>
      <c r="AL6" s="96"/>
      <c r="AM6" s="96"/>
    </row>
    <row r="7" spans="1:39" s="17" customFormat="1" x14ac:dyDescent="0.25">
      <c r="A7" s="86">
        <f>IFERROR((RANK(C7,$C$2:$C$17)+COUNTIFS($C$2:$C$17,C7,$D$2:$D$17,"&gt;"&amp;D7)+COUNTIFS($C$2:$C7,$C7,$D$2:$D7,$D7)-1),"")</f>
        <v>7</v>
      </c>
      <c r="B7" s="18" t="str">
        <f>IF(ISBLANK(Team6),"",Team6)</f>
        <v>Lefties</v>
      </c>
      <c r="C7" s="69">
        <f t="shared" si="0"/>
        <v>22</v>
      </c>
      <c r="D7" s="70">
        <f t="shared" si="1"/>
        <v>2</v>
      </c>
      <c r="E7" s="95">
        <v>1</v>
      </c>
      <c r="F7" s="95">
        <v>2</v>
      </c>
      <c r="G7" s="95">
        <v>3</v>
      </c>
      <c r="H7" s="97">
        <v>1</v>
      </c>
      <c r="I7" s="97">
        <v>2</v>
      </c>
      <c r="J7" s="97">
        <v>1</v>
      </c>
      <c r="K7" s="97">
        <v>2</v>
      </c>
      <c r="L7" s="97">
        <v>3</v>
      </c>
      <c r="M7" s="97">
        <v>1</v>
      </c>
      <c r="N7" s="97">
        <v>2</v>
      </c>
      <c r="O7" s="97"/>
      <c r="P7" s="97"/>
      <c r="Q7" s="97"/>
      <c r="R7" s="97"/>
      <c r="S7" s="65"/>
      <c r="T7" s="10">
        <v>7</v>
      </c>
      <c r="U7" s="23"/>
      <c r="V7" s="89">
        <f>IFERROR((RANK(X7,$X$2:$X$33)+COUNTIFS($X$2:$X$33,X7,$Y$2:$Y$33,"&lt;"&amp;Y7)+COUNTIFS($X$2:$X7,$X7,$Y$2:$Y7,$Y7)-1),"")</f>
        <v>5</v>
      </c>
      <c r="W7" s="20" t="str">
        <f>IF(ISBLANK(Player6),"",Player6)</f>
        <v>Mike</v>
      </c>
      <c r="X7" s="69">
        <f>IF(ISBLANK(Player6),"",SUM(Z7:AM7))</f>
        <v>13</v>
      </c>
      <c r="Y7" s="70">
        <f t="shared" si="2"/>
        <v>7</v>
      </c>
      <c r="Z7" s="97">
        <v>2</v>
      </c>
      <c r="AA7" s="97">
        <v>0</v>
      </c>
      <c r="AB7" s="97">
        <v>2</v>
      </c>
      <c r="AC7" s="97">
        <v>1</v>
      </c>
      <c r="AD7" s="97">
        <v>2</v>
      </c>
      <c r="AE7" s="97">
        <v>1</v>
      </c>
      <c r="AF7" s="97">
        <v>2</v>
      </c>
      <c r="AG7" s="97">
        <v>2</v>
      </c>
      <c r="AH7" s="97">
        <v>1</v>
      </c>
      <c r="AI7" s="97">
        <v>0</v>
      </c>
      <c r="AJ7" s="97"/>
      <c r="AK7" s="97"/>
      <c r="AL7" s="97"/>
      <c r="AM7" s="97"/>
    </row>
    <row r="8" spans="1:39" x14ac:dyDescent="0.25">
      <c r="A8" s="86">
        <f>IFERROR((RANK(C8,$C$2:$C$17)+COUNTIFS($C$2:$C$17,C8,$D$2:$D$17,"&gt;"&amp;D8)+COUNTIFS($C$2:$C8,$C8,$D$2:$D8,$D8)-1),"")</f>
        <v>6</v>
      </c>
      <c r="B8" s="80" t="str">
        <f>IF(ISBLANK(Team7),"",Team7)</f>
        <v>Top Spin</v>
      </c>
      <c r="C8" s="69">
        <f t="shared" si="0"/>
        <v>24</v>
      </c>
      <c r="D8" s="70">
        <f t="shared" si="1"/>
        <v>2</v>
      </c>
      <c r="E8" s="94">
        <v>2</v>
      </c>
      <c r="F8" s="94">
        <v>2</v>
      </c>
      <c r="G8" s="94">
        <v>1</v>
      </c>
      <c r="H8" s="96">
        <v>2</v>
      </c>
      <c r="I8" s="96">
        <v>3</v>
      </c>
      <c r="J8" s="96">
        <v>2</v>
      </c>
      <c r="K8" s="96">
        <v>2</v>
      </c>
      <c r="L8" s="96">
        <v>1</v>
      </c>
      <c r="M8" s="96">
        <v>2</v>
      </c>
      <c r="N8" s="96">
        <v>3</v>
      </c>
      <c r="O8" s="96"/>
      <c r="P8" s="96"/>
      <c r="Q8" s="96"/>
      <c r="R8" s="96"/>
      <c r="T8" s="10">
        <v>8</v>
      </c>
      <c r="V8" s="89">
        <f>IFERROR((RANK(X8,$X$2:$X$33)+COUNTIFS($X$2:$X$33,X8,$Y$2:$Y$33,"&lt;"&amp;Y8)+COUNTIFS($X$2:$X8,$X8,$Y$2:$Y8,$Y8)-1),"")</f>
        <v>7</v>
      </c>
      <c r="W8" s="81" t="str">
        <f>IF(ISBLANK(Player7),"",Player7)</f>
        <v>Frank</v>
      </c>
      <c r="X8" s="69">
        <f>IF(ISBLANK(Player7),"",SUM(Z8:AM8))</f>
        <v>12</v>
      </c>
      <c r="Y8" s="70">
        <f t="shared" si="2"/>
        <v>8</v>
      </c>
      <c r="Z8" s="96">
        <v>1</v>
      </c>
      <c r="AA8" s="96">
        <v>1</v>
      </c>
      <c r="AB8" s="96">
        <v>1</v>
      </c>
      <c r="AC8" s="96">
        <v>2</v>
      </c>
      <c r="AD8" s="96">
        <v>1</v>
      </c>
      <c r="AE8" s="96">
        <v>1</v>
      </c>
      <c r="AF8" s="96">
        <v>2</v>
      </c>
      <c r="AG8" s="96">
        <v>1</v>
      </c>
      <c r="AH8" s="96">
        <v>1</v>
      </c>
      <c r="AI8" s="96">
        <v>1</v>
      </c>
      <c r="AJ8" s="96"/>
      <c r="AK8" s="96"/>
      <c r="AL8" s="96"/>
      <c r="AM8" s="96"/>
    </row>
    <row r="9" spans="1:39" s="17" customFormat="1" ht="14.25" customHeight="1" x14ac:dyDescent="0.25">
      <c r="A9" s="86">
        <f>IFERROR((RANK(C9,$C$2:$C$17)+COUNTIFS($C$2:$C$17,C9,$D$2:$D$17,"&gt;"&amp;D9)+COUNTIFS($C$2:$C9,$C9,$D$2:$D9,$D9)-1),"")</f>
        <v>8</v>
      </c>
      <c r="B9" s="18" t="str">
        <f>IF(ISBLANK(Team8),"",Team8)</f>
        <v/>
      </c>
      <c r="C9" s="69">
        <f t="shared" si="0"/>
        <v>0</v>
      </c>
      <c r="D9" s="70">
        <f t="shared" si="1"/>
        <v>0</v>
      </c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62"/>
      <c r="S9" s="65"/>
      <c r="T9" s="10">
        <v>9</v>
      </c>
      <c r="U9" s="23"/>
      <c r="V9" s="89">
        <f>IFERROR((RANK(X9,$X$2:$X$33)+COUNTIFS($X$2:$X$33,X9,$Y$2:$Y$33,"&lt;"&amp;Y9)+COUNTIFS($X$2:$X9,$X9,$Y$2:$Y9,$Y9)-1),"")</f>
        <v>10</v>
      </c>
      <c r="W9" s="20" t="str">
        <f>IF(ISBLANK(Player8),"",Player8)</f>
        <v>Rob</v>
      </c>
      <c r="X9" s="69">
        <f>IF(ISBLANK(Player8),"",SUM(Z9:AM9))</f>
        <v>11</v>
      </c>
      <c r="Y9" s="70">
        <f t="shared" si="2"/>
        <v>9</v>
      </c>
      <c r="Z9" s="97">
        <v>2</v>
      </c>
      <c r="AA9" s="97">
        <v>2</v>
      </c>
      <c r="AB9" s="97">
        <v>1</v>
      </c>
      <c r="AC9" s="97">
        <v>0</v>
      </c>
      <c r="AD9" s="97">
        <v>2</v>
      </c>
      <c r="AE9" s="97">
        <v>0</v>
      </c>
      <c r="AF9" s="97">
        <v>1</v>
      </c>
      <c r="AG9" s="97">
        <v>2</v>
      </c>
      <c r="AH9" s="97">
        <v>0</v>
      </c>
      <c r="AI9" s="97">
        <v>1</v>
      </c>
      <c r="AJ9" s="97"/>
      <c r="AK9" s="97"/>
      <c r="AL9" s="97"/>
      <c r="AM9" s="97"/>
    </row>
    <row r="10" spans="1:39" x14ac:dyDescent="0.25">
      <c r="A10" s="86">
        <f>IFERROR((RANK(C10,$C$2:$C$17)+COUNTIFS($C$2:$C$17,C10,$D$2:$D$17,"&gt;"&amp;D10)+COUNTIFS($C$2:$C10,$C10,$D$2:$D10,$D10)-1),"")</f>
        <v>9</v>
      </c>
      <c r="B10" s="80" t="str">
        <f>IF(ISBLANK(Team9),"",Team9)</f>
        <v/>
      </c>
      <c r="C10" s="69">
        <f t="shared" si="0"/>
        <v>0</v>
      </c>
      <c r="D10" s="70">
        <f t="shared" si="1"/>
        <v>0</v>
      </c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61"/>
      <c r="T10" s="10">
        <v>10</v>
      </c>
      <c r="V10" s="89">
        <f>IFERROR((RANK(X10,$X$2:$X$33)+COUNTIFS($X$2:$X$33,X10,$Y$2:$Y$33,"&lt;"&amp;Y10)+COUNTIFS($X$2:$X10,$X10,$Y$2:$Y10,$Y10)-1),"")</f>
        <v>1</v>
      </c>
      <c r="W10" s="81" t="str">
        <f>IF(ISBLANK(Player9),"",Player9)</f>
        <v>Betty</v>
      </c>
      <c r="X10" s="69">
        <f>IF(ISBLANK(Player9),"",SUM(Z10:AM10))</f>
        <v>15</v>
      </c>
      <c r="Y10" s="70">
        <f t="shared" si="2"/>
        <v>5</v>
      </c>
      <c r="Z10" s="96">
        <v>2</v>
      </c>
      <c r="AA10" s="96">
        <v>1</v>
      </c>
      <c r="AB10" s="96">
        <v>1</v>
      </c>
      <c r="AC10" s="96">
        <v>1</v>
      </c>
      <c r="AD10" s="96">
        <v>2</v>
      </c>
      <c r="AE10" s="96">
        <v>1</v>
      </c>
      <c r="AF10" s="96">
        <v>2</v>
      </c>
      <c r="AG10" s="96">
        <v>2</v>
      </c>
      <c r="AH10" s="96">
        <v>1</v>
      </c>
      <c r="AI10" s="96">
        <v>2</v>
      </c>
      <c r="AJ10" s="96"/>
      <c r="AK10" s="96"/>
      <c r="AL10" s="96"/>
      <c r="AM10" s="96"/>
    </row>
    <row r="11" spans="1:39" s="17" customFormat="1" x14ac:dyDescent="0.25">
      <c r="A11" s="86">
        <f>IFERROR((RANK(C11,$C$2:$C$17)+COUNTIFS($C$2:$C$17,C11,$D$2:$D$17,"&gt;"&amp;D11)+COUNTIFS($C$2:$C11,$C11,$D$2:$D11,$D11)-1),"")</f>
        <v>10</v>
      </c>
      <c r="B11" s="18" t="str">
        <f>IF(ISBLANK(Team10),"",Team10)</f>
        <v/>
      </c>
      <c r="C11" s="69">
        <f t="shared" si="0"/>
        <v>0</v>
      </c>
      <c r="D11" s="70">
        <f t="shared" si="1"/>
        <v>0</v>
      </c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62"/>
      <c r="S11" s="65"/>
      <c r="T11" s="10">
        <v>11</v>
      </c>
      <c r="U11" s="23"/>
      <c r="V11" s="89">
        <f>IFERROR((RANK(X11,$X$2:$X$33)+COUNTIFS($X$2:$X$33,X11,$Y$2:$Y$33,"&lt;"&amp;Y11)+COUNTIFS($X$2:$X11,$X11,$Y$2:$Y11,$Y11)-1),"")</f>
        <v>2</v>
      </c>
      <c r="W11" s="20" t="str">
        <f>IF(ISBLANK(Player10),"",Player10)</f>
        <v>Graham</v>
      </c>
      <c r="X11" s="69">
        <f>IF(ISBLANK(Player10),"",SUM(Z11:AM11))</f>
        <v>14</v>
      </c>
      <c r="Y11" s="70">
        <f t="shared" si="2"/>
        <v>6</v>
      </c>
      <c r="Z11" s="97">
        <v>2</v>
      </c>
      <c r="AA11" s="97">
        <v>2</v>
      </c>
      <c r="AB11" s="97">
        <v>0</v>
      </c>
      <c r="AC11" s="97">
        <v>1</v>
      </c>
      <c r="AD11" s="97">
        <v>2</v>
      </c>
      <c r="AE11" s="97">
        <v>2</v>
      </c>
      <c r="AF11" s="97">
        <v>1</v>
      </c>
      <c r="AG11" s="97">
        <v>2</v>
      </c>
      <c r="AH11" s="97">
        <v>1</v>
      </c>
      <c r="AI11" s="97">
        <v>1</v>
      </c>
      <c r="AJ11" s="97"/>
      <c r="AK11" s="97"/>
      <c r="AL11" s="97"/>
      <c r="AM11" s="97"/>
    </row>
    <row r="12" spans="1:39" x14ac:dyDescent="0.25">
      <c r="A12" s="86">
        <f>IFERROR((RANK(C12,$C$2:$C$17)+COUNTIFS($C$2:$C$17,C12,$D$2:$D$17,"&gt;"&amp;D12)+COUNTIFS($C$2:$C12,$C12,$D$2:$D12,$D12)-1),"")</f>
        <v>11</v>
      </c>
      <c r="B12" s="80" t="str">
        <f>IF(ISBLANK(Team11),"",Team11)</f>
        <v/>
      </c>
      <c r="C12" s="69">
        <f t="shared" si="0"/>
        <v>0</v>
      </c>
      <c r="D12" s="70">
        <f t="shared" si="1"/>
        <v>0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61"/>
      <c r="T12" s="10">
        <v>12</v>
      </c>
      <c r="V12" s="89">
        <f>IFERROR((RANK(X12,$X$2:$X$33)+COUNTIFS($X$2:$X$33,X12,$Y$2:$Y$33,"&lt;"&amp;Y12)+COUNTIFS($X$2:$X12,$X12,$Y$2:$Y12,$Y12)-1),"")</f>
        <v>8</v>
      </c>
      <c r="W12" s="81" t="str">
        <f>IF(ISBLANK(Player11),"",Player11)</f>
        <v>Nancy</v>
      </c>
      <c r="X12" s="69">
        <f>IF(ISBLANK(Player11),"",SUM(Z12:AM12))</f>
        <v>12</v>
      </c>
      <c r="Y12" s="70">
        <f t="shared" si="2"/>
        <v>8</v>
      </c>
      <c r="Z12" s="96">
        <v>1</v>
      </c>
      <c r="AA12" s="96">
        <v>2</v>
      </c>
      <c r="AB12" s="96">
        <v>1</v>
      </c>
      <c r="AC12" s="96">
        <v>2</v>
      </c>
      <c r="AD12" s="96">
        <v>2</v>
      </c>
      <c r="AE12" s="96">
        <v>1</v>
      </c>
      <c r="AF12" s="96">
        <v>2</v>
      </c>
      <c r="AG12" s="96">
        <v>1</v>
      </c>
      <c r="AH12" s="96">
        <v>0</v>
      </c>
      <c r="AI12" s="96">
        <v>0</v>
      </c>
      <c r="AJ12" s="96"/>
      <c r="AK12" s="96"/>
      <c r="AL12" s="96"/>
      <c r="AM12" s="96"/>
    </row>
    <row r="13" spans="1:39" s="17" customFormat="1" x14ac:dyDescent="0.25">
      <c r="A13" s="86">
        <f>IFERROR((RANK(C13,$C$2:$C$17)+COUNTIFS($C$2:$C$17,C13,$D$2:$D$17,"&gt;"&amp;D13)+COUNTIFS($C$2:$C13,$C13,$D$2:$D13,$D13)-1),"")</f>
        <v>12</v>
      </c>
      <c r="B13" s="18" t="str">
        <f>IF(ISBLANK(Team12),"",Team12)</f>
        <v/>
      </c>
      <c r="C13" s="69">
        <f t="shared" si="0"/>
        <v>0</v>
      </c>
      <c r="D13" s="70">
        <f t="shared" si="1"/>
        <v>0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62"/>
      <c r="S13" s="65"/>
      <c r="T13" s="10">
        <v>13</v>
      </c>
      <c r="U13" s="23"/>
      <c r="V13" s="89">
        <f>IFERROR((RANK(X13,$X$2:$X$33)+COUNTIFS($X$2:$X$33,X13,$Y$2:$Y$33,"&lt;"&amp;Y13)+COUNTIFS($X$2:$X13,$X13,$Y$2:$Y13,$Y13)-1),"")</f>
        <v>3</v>
      </c>
      <c r="W13" s="20" t="str">
        <f>IF(ISBLANK(Player12),"",Player12)</f>
        <v>Garry</v>
      </c>
      <c r="X13" s="69">
        <f>IF(ISBLANK(Player12),"",SUM(Z13:AM13))</f>
        <v>14</v>
      </c>
      <c r="Y13" s="70">
        <f t="shared" si="2"/>
        <v>6</v>
      </c>
      <c r="Z13" s="97">
        <v>1</v>
      </c>
      <c r="AA13" s="97">
        <v>2</v>
      </c>
      <c r="AB13" s="97">
        <v>0</v>
      </c>
      <c r="AC13" s="97">
        <v>2</v>
      </c>
      <c r="AD13" s="97">
        <v>2</v>
      </c>
      <c r="AE13" s="97">
        <v>2</v>
      </c>
      <c r="AF13" s="97">
        <v>1</v>
      </c>
      <c r="AG13" s="97">
        <v>2</v>
      </c>
      <c r="AH13" s="97">
        <v>1</v>
      </c>
      <c r="AI13" s="97">
        <v>1</v>
      </c>
      <c r="AJ13" s="97"/>
      <c r="AK13" s="97"/>
      <c r="AL13" s="97"/>
      <c r="AM13" s="97"/>
    </row>
    <row r="14" spans="1:39" x14ac:dyDescent="0.25">
      <c r="A14" s="86">
        <f>IFERROR((RANK(C14,$C$2:$C$17)+COUNTIFS($C$2:$C$17,C14,$D$2:$D$17,"&gt;"&amp;D14)+COUNTIFS($C$2:$C14,$C14,$D$2:$D14,$D14)-1),"")</f>
        <v>13</v>
      </c>
      <c r="B14" s="80" t="str">
        <f>IF(ISBLANK(Team13),"",Team13)</f>
        <v/>
      </c>
      <c r="C14" s="69">
        <f t="shared" si="0"/>
        <v>0</v>
      </c>
      <c r="D14" s="70">
        <f t="shared" si="1"/>
        <v>0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61"/>
      <c r="T14" s="10">
        <v>14</v>
      </c>
      <c r="V14" s="89">
        <f>IFERROR((RANK(X14,$X$2:$X$33)+COUNTIFS($X$2:$X$33,X14,$Y$2:$Y$33,"&lt;"&amp;Y14)+COUNTIFS($X$2:$X14,$X14,$Y$2:$Y14,$Y14)-1),"")</f>
        <v>13</v>
      </c>
      <c r="W14" s="81" t="str">
        <f>IF(ISBLANK(Player13),"",Player13)</f>
        <v>Neville</v>
      </c>
      <c r="X14" s="69">
        <f>IF(ISBLANK(Player13),"",SUM(Z14:AM14))</f>
        <v>10</v>
      </c>
      <c r="Y14" s="70">
        <f t="shared" si="2"/>
        <v>10</v>
      </c>
      <c r="Z14" s="96">
        <v>2</v>
      </c>
      <c r="AA14" s="96">
        <v>0</v>
      </c>
      <c r="AB14" s="96">
        <v>1</v>
      </c>
      <c r="AC14" s="96">
        <v>1</v>
      </c>
      <c r="AD14" s="96">
        <v>1</v>
      </c>
      <c r="AE14" s="96">
        <v>2</v>
      </c>
      <c r="AF14" s="96">
        <v>1</v>
      </c>
      <c r="AG14" s="96">
        <v>2</v>
      </c>
      <c r="AH14" s="96">
        <v>0</v>
      </c>
      <c r="AI14" s="96">
        <v>0</v>
      </c>
      <c r="AJ14" s="96"/>
      <c r="AK14" s="96"/>
      <c r="AL14" s="96"/>
      <c r="AM14" s="96"/>
    </row>
    <row r="15" spans="1:39" s="17" customFormat="1" x14ac:dyDescent="0.25">
      <c r="A15" s="86">
        <f>IFERROR((RANK(C15,$C$2:$C$17)+COUNTIFS($C$2:$C$17,C15,$D$2:$D$17,"&gt;"&amp;D15)+COUNTIFS($C$2:$C15,$C15,$D$2:$D15,$D15)-1),"")</f>
        <v>14</v>
      </c>
      <c r="B15" s="18" t="str">
        <f>IF(ISBLANK(Team14),"",Team14)</f>
        <v/>
      </c>
      <c r="C15" s="69">
        <f t="shared" si="0"/>
        <v>0</v>
      </c>
      <c r="D15" s="70">
        <f t="shared" si="1"/>
        <v>0</v>
      </c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62"/>
      <c r="S15" s="65"/>
      <c r="T15" s="10">
        <v>15</v>
      </c>
      <c r="U15" s="23"/>
      <c r="V15" s="89">
        <f>IFERROR((RANK(X15,$X$2:$X$33)+COUNTIFS($X$2:$X$33,X15,$Y$2:$Y$33,"&lt;"&amp;Y15)+COUNTIFS($X$2:$X15,$X15,$Y$2:$Y15,$Y15)-1),"")</f>
        <v>14</v>
      </c>
      <c r="W15" s="20" t="str">
        <f>IF(ISBLANK(Player14),"",Player14)</f>
        <v>Lewis</v>
      </c>
      <c r="X15" s="69">
        <f>IF(ISBLANK(Player14),"",SUM(Z15:AM15))</f>
        <v>8</v>
      </c>
      <c r="Y15" s="70">
        <f t="shared" si="2"/>
        <v>12</v>
      </c>
      <c r="Z15" s="97">
        <v>0</v>
      </c>
      <c r="AA15" s="97">
        <v>0</v>
      </c>
      <c r="AB15" s="97">
        <v>1</v>
      </c>
      <c r="AC15" s="97">
        <v>0</v>
      </c>
      <c r="AD15" s="97">
        <v>1</v>
      </c>
      <c r="AE15" s="97">
        <v>0</v>
      </c>
      <c r="AF15" s="97">
        <v>1</v>
      </c>
      <c r="AG15" s="97">
        <v>2</v>
      </c>
      <c r="AH15" s="97">
        <v>1</v>
      </c>
      <c r="AI15" s="97">
        <v>2</v>
      </c>
      <c r="AJ15" s="97"/>
      <c r="AK15" s="97"/>
      <c r="AL15" s="97"/>
      <c r="AM15" s="97"/>
    </row>
    <row r="16" spans="1:39" x14ac:dyDescent="0.25">
      <c r="A16" s="86">
        <f>IFERROR((RANK(C16,$C$2:$C$17)+COUNTIFS($C$2:$C$17,C16,$D$2:$D$17,"&gt;"&amp;D16)+COUNTIFS($C$2:$C16,$C16,$D$2:$D16,$D16)-1),"")</f>
        <v>15</v>
      </c>
      <c r="B16" s="80" t="str">
        <f>IF(ISBLANK(Team15),"",Team15)</f>
        <v/>
      </c>
      <c r="C16" s="69">
        <f t="shared" si="0"/>
        <v>0</v>
      </c>
      <c r="D16" s="70">
        <f t="shared" si="1"/>
        <v>0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61"/>
      <c r="T16" s="10">
        <v>16</v>
      </c>
      <c r="V16" s="89" t="str">
        <f>IFERROR((RANK(X16,$X$2:$X$33)+COUNTIFS($X$2:$X$33,X16,$Y$2:$Y$33,"&lt;"&amp;Y16)+COUNTIFS($X$2:$X16,$X16,$Y$2:$Y16,$Y16)-1),"")</f>
        <v/>
      </c>
      <c r="W16" s="81" t="str">
        <f>IF(ISBLANK(Player15),"",Player15)</f>
        <v/>
      </c>
      <c r="X16" s="69" t="str">
        <f>IF(ISBLANK(Player15),"",SUM(Z16:AM16))</f>
        <v/>
      </c>
      <c r="Y16" s="70">
        <f t="shared" si="2"/>
        <v>0</v>
      </c>
      <c r="Z16" s="96"/>
      <c r="AA16" s="96"/>
      <c r="AB16" s="96"/>
      <c r="AC16" s="96"/>
      <c r="AD16" s="87"/>
      <c r="AE16" s="87"/>
      <c r="AF16" s="87"/>
      <c r="AG16" s="75"/>
      <c r="AH16" s="75"/>
      <c r="AI16" s="75"/>
      <c r="AJ16" s="75"/>
      <c r="AK16" s="75"/>
      <c r="AL16" s="75"/>
      <c r="AM16" s="75"/>
    </row>
    <row r="17" spans="1:39" s="17" customFormat="1" x14ac:dyDescent="0.25">
      <c r="A17" s="86">
        <f>IFERROR((RANK(C17,$C$2:$C$17)+COUNTIFS($C$2:$C$17,C17,$D$2:$D$17,"&gt;"&amp;D17)+COUNTIFS($C$2:$C17,$C17,$D$2:$D17,$D17)-1),"")</f>
        <v>16</v>
      </c>
      <c r="B17" s="18" t="str">
        <f>IF(ISBLANK(Team16),"",Team16)</f>
        <v/>
      </c>
      <c r="C17" s="69">
        <f t="shared" si="0"/>
        <v>0</v>
      </c>
      <c r="D17" s="70">
        <f t="shared" si="1"/>
        <v>0</v>
      </c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62"/>
      <c r="S17" s="65"/>
      <c r="T17" s="10">
        <v>17</v>
      </c>
      <c r="U17" s="23"/>
      <c r="V17" s="89" t="str">
        <f>IFERROR((RANK(X17,$X$2:$X$33)+COUNTIFS($X$2:$X$33,X17,$Y$2:$Y$33,"&lt;"&amp;Y17)+COUNTIFS($X$2:$X17,$X17,$Y$2:$Y17,$Y17)-1),"")</f>
        <v/>
      </c>
      <c r="W17" s="20" t="str">
        <f>IF(ISBLANK(Player16),"",Player16)</f>
        <v/>
      </c>
      <c r="X17" s="69" t="str">
        <f>IF(ISBLANK(Player16),"",SUM(Z17:AM17))</f>
        <v/>
      </c>
      <c r="Y17" s="70">
        <f t="shared" si="2"/>
        <v>0</v>
      </c>
      <c r="Z17" s="88"/>
      <c r="AA17" s="88"/>
      <c r="AB17" s="88"/>
      <c r="AC17" s="88"/>
      <c r="AD17" s="88"/>
      <c r="AE17" s="88"/>
      <c r="AF17" s="88"/>
      <c r="AG17" s="76"/>
      <c r="AH17" s="76"/>
      <c r="AI17" s="76"/>
      <c r="AJ17" s="76"/>
      <c r="AK17" s="76"/>
      <c r="AL17" s="76"/>
      <c r="AM17" s="76"/>
    </row>
    <row r="18" spans="1:39" x14ac:dyDescent="0.25">
      <c r="D18" s="28"/>
      <c r="E18" s="28">
        <f>IF(SUM(E2:E17), 1,"")</f>
        <v>1</v>
      </c>
      <c r="F18" s="28">
        <f t="shared" ref="F18:N18" si="3">IF(SUM(F2:F17), 1,"")</f>
        <v>1</v>
      </c>
      <c r="G18" s="28">
        <f t="shared" si="3"/>
        <v>1</v>
      </c>
      <c r="H18" s="28">
        <f t="shared" si="3"/>
        <v>1</v>
      </c>
      <c r="I18" s="28">
        <f t="shared" si="3"/>
        <v>1</v>
      </c>
      <c r="J18" s="28">
        <f t="shared" si="3"/>
        <v>1</v>
      </c>
      <c r="K18" s="28">
        <f t="shared" si="3"/>
        <v>1</v>
      </c>
      <c r="L18" s="28">
        <f t="shared" si="3"/>
        <v>1</v>
      </c>
      <c r="M18" s="28">
        <f t="shared" si="3"/>
        <v>1</v>
      </c>
      <c r="N18" s="28">
        <f t="shared" si="3"/>
        <v>1</v>
      </c>
      <c r="O18" s="28" t="str">
        <f>IF(SUM(O2:O17), 1,"")</f>
        <v/>
      </c>
      <c r="P18" s="28" t="str">
        <f>IF(SUM(P2:P17), 1,"")</f>
        <v/>
      </c>
      <c r="Q18" s="28" t="str">
        <f>IF(SUM(Q2:Q17), 1,"")</f>
        <v/>
      </c>
      <c r="R18" s="63" t="str">
        <f>IF(SUM(R2:R17), 1,"")</f>
        <v/>
      </c>
      <c r="T18" s="10">
        <v>18</v>
      </c>
      <c r="V18" s="89" t="str">
        <f>IFERROR((RANK(X18,$X$2:$X$33)+COUNTIFS($X$2:$X$33,X18,$Y$2:$Y$33,"&lt;"&amp;Y18)+COUNTIFS($X$2:$X18,$X18,$Y$2:$Y18,$Y18)-1),"")</f>
        <v/>
      </c>
      <c r="W18" s="81" t="str">
        <f>IF(ISBLANK(Player17),"",Player17)</f>
        <v/>
      </c>
      <c r="X18" s="69" t="str">
        <f>IF(ISBLANK(Player17),"",SUM(Z18:AM18))</f>
        <v/>
      </c>
      <c r="Y18" s="70">
        <f t="shared" si="2"/>
        <v>0</v>
      </c>
      <c r="Z18" s="87"/>
      <c r="AA18" s="87"/>
      <c r="AB18" s="87"/>
      <c r="AC18" s="87"/>
      <c r="AD18" s="87"/>
      <c r="AE18" s="87"/>
      <c r="AF18" s="87"/>
      <c r="AG18" s="75"/>
      <c r="AH18" s="75"/>
      <c r="AI18" s="75"/>
      <c r="AJ18" s="75"/>
      <c r="AK18" s="75"/>
      <c r="AL18" s="75"/>
      <c r="AM18" s="75"/>
    </row>
    <row r="19" spans="1:39" s="17" customFormat="1" x14ac:dyDescent="0.25">
      <c r="A19" s="15"/>
      <c r="B19" s="21"/>
      <c r="C19" s="26"/>
      <c r="D19" s="28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23"/>
      <c r="S19" s="65"/>
      <c r="T19" s="10">
        <v>19</v>
      </c>
      <c r="U19" s="23"/>
      <c r="V19" s="89" t="str">
        <f>IFERROR((RANK(X19,$X$2:$X$33)+COUNTIFS($X$2:$X$33,X19,$Y$2:$Y$33,"&lt;"&amp;Y19)+COUNTIFS($X$2:$X19,$X19,$Y$2:$Y19,$Y19)-1),"")</f>
        <v/>
      </c>
      <c r="W19" s="20" t="str">
        <f>IF(ISBLANK(Player18),"",Player18)</f>
        <v/>
      </c>
      <c r="X19" s="69" t="str">
        <f>IF(ISBLANK(Player18),"",SUM(Z19:AM19))</f>
        <v/>
      </c>
      <c r="Y19" s="70">
        <f t="shared" si="2"/>
        <v>0</v>
      </c>
      <c r="Z19" s="88"/>
      <c r="AA19" s="88"/>
      <c r="AB19" s="88"/>
      <c r="AC19" s="88"/>
      <c r="AD19" s="88"/>
      <c r="AE19" s="88"/>
      <c r="AF19" s="88"/>
      <c r="AG19" s="76"/>
      <c r="AH19" s="76"/>
      <c r="AI19" s="76"/>
      <c r="AJ19" s="76"/>
      <c r="AK19" s="76"/>
      <c r="AL19" s="76"/>
      <c r="AM19" s="76"/>
    </row>
    <row r="20" spans="1:39" x14ac:dyDescent="0.25">
      <c r="A20" s="15"/>
      <c r="B20" s="21"/>
      <c r="D20" s="28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23"/>
      <c r="T20" s="10">
        <v>20</v>
      </c>
      <c r="V20" s="89" t="str">
        <f>IFERROR((RANK(X20,$X$2:$X$33)+COUNTIFS($X$2:$X$33,X20,$Y$2:$Y$33,"&lt;"&amp;Y20)+COUNTIFS($X$2:$X20,$X20,$Y$2:$Y20,$Y20)-1),"")</f>
        <v/>
      </c>
      <c r="W20" s="81" t="str">
        <f>IF(ISBLANK(Player19),"",Player19)</f>
        <v/>
      </c>
      <c r="X20" s="69" t="str">
        <f>IF(ISBLANK(Player19),"",SUM(Z20:AM20))</f>
        <v/>
      </c>
      <c r="Y20" s="70">
        <f t="shared" si="2"/>
        <v>0</v>
      </c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</row>
    <row r="21" spans="1:39" s="17" customFormat="1" x14ac:dyDescent="0.25">
      <c r="A21" s="15"/>
      <c r="B21" s="21"/>
      <c r="C21" s="26"/>
      <c r="D21" s="28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23"/>
      <c r="S21" s="65"/>
      <c r="T21" s="10">
        <v>21</v>
      </c>
      <c r="U21" s="23"/>
      <c r="V21" s="89" t="str">
        <f>IFERROR((RANK(X21,$X$2:$X$33)+COUNTIFS($X$2:$X$33,X21,$Y$2:$Y$33,"&lt;"&amp;Y21)+COUNTIFS($X$2:$X21,$X21,$Y$2:$Y21,$Y21)-1),"")</f>
        <v/>
      </c>
      <c r="W21" s="20" t="str">
        <f>IF(ISBLANK(Player20),"",Player20)</f>
        <v/>
      </c>
      <c r="X21" s="69" t="str">
        <f>IF(ISBLANK(Player20),"",SUM(Z21:AM21))</f>
        <v/>
      </c>
      <c r="Y21" s="70">
        <f t="shared" si="2"/>
        <v>0</v>
      </c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</row>
    <row r="22" spans="1:39" x14ac:dyDescent="0.25">
      <c r="A22" s="15"/>
      <c r="B22" s="21"/>
      <c r="D22" s="28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23"/>
      <c r="T22" s="10">
        <v>22</v>
      </c>
      <c r="V22" s="89" t="str">
        <f>IFERROR((RANK(X22,$X$2:$X$33)+COUNTIFS($X$2:$X$33,X22,$Y$2:$Y$33,"&lt;"&amp;Y22)+COUNTIFS($X$2:$X22,$X22,$Y$2:$Y22,$Y22)-1),"")</f>
        <v/>
      </c>
      <c r="W22" s="81" t="str">
        <f>IF(ISBLANK(Player21),"",Player21)</f>
        <v/>
      </c>
      <c r="X22" s="69" t="str">
        <f>IF(ISBLANK(Player21),"",SUM(Z22:AM22))</f>
        <v/>
      </c>
      <c r="Y22" s="70">
        <f t="shared" si="2"/>
        <v>0</v>
      </c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</row>
    <row r="23" spans="1:39" s="17" customFormat="1" x14ac:dyDescent="0.25">
      <c r="A23" s="15"/>
      <c r="B23" s="21"/>
      <c r="C23" s="26"/>
      <c r="D23" s="28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23"/>
      <c r="S23" s="65"/>
      <c r="T23" s="10">
        <v>23</v>
      </c>
      <c r="U23" s="23"/>
      <c r="V23" s="89" t="str">
        <f>IFERROR((RANK(X23,$X$2:$X$33)+COUNTIFS($X$2:$X$33,X23,$Y$2:$Y$33,"&lt;"&amp;Y23)+COUNTIFS($X$2:$X23,$X23,$Y$2:$Y23,$Y23)-1),"")</f>
        <v/>
      </c>
      <c r="W23" s="20" t="str">
        <f>IF(ISBLANK(Player22),"",Player22)</f>
        <v/>
      </c>
      <c r="X23" s="69" t="str">
        <f>IF(ISBLANK(Player22),"",SUM(Z23:AM23))</f>
        <v/>
      </c>
      <c r="Y23" s="70">
        <f t="shared" si="2"/>
        <v>0</v>
      </c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</row>
    <row r="24" spans="1:39" x14ac:dyDescent="0.25">
      <c r="A24" s="15"/>
      <c r="B24" s="21"/>
      <c r="D24" s="28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23"/>
      <c r="T24" s="10">
        <v>24</v>
      </c>
      <c r="V24" s="89" t="str">
        <f>IFERROR((RANK(X24,$X$2:$X$33)+COUNTIFS($X$2:$X$33,X24,$Y$2:$Y$33,"&lt;"&amp;Y24)+COUNTIFS($X$2:$X24,$X24,$Y$2:$Y24,$Y24)-1),"")</f>
        <v/>
      </c>
      <c r="W24" s="81" t="str">
        <f>IF(ISBLANK(Player23),"",Player23)</f>
        <v/>
      </c>
      <c r="X24" s="69" t="str">
        <f>IF(ISBLANK(Player23),"",SUM(Z24:AM24))</f>
        <v/>
      </c>
      <c r="Y24" s="70">
        <f t="shared" si="2"/>
        <v>0</v>
      </c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</row>
    <row r="25" spans="1:39" s="17" customFormat="1" x14ac:dyDescent="0.25">
      <c r="A25" s="15"/>
      <c r="B25" s="21"/>
      <c r="C25" s="26"/>
      <c r="D25" s="28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23"/>
      <c r="S25" s="65"/>
      <c r="T25" s="10">
        <v>25</v>
      </c>
      <c r="U25" s="23"/>
      <c r="V25" s="89" t="str">
        <f>IFERROR((RANK(X25,$X$2:$X$33)+COUNTIFS($X$2:$X$33,X25,$Y$2:$Y$33,"&lt;"&amp;Y25)+COUNTIFS($X$2:$X25,$X25,$Y$2:$Y25,$Y25)-1),"")</f>
        <v/>
      </c>
      <c r="W25" s="20" t="str">
        <f>IF(ISBLANK(Player24),"",Player24)</f>
        <v/>
      </c>
      <c r="X25" s="69" t="str">
        <f>IF(ISBLANK(Player24),"",SUM(Z25:AM25))</f>
        <v/>
      </c>
      <c r="Y25" s="70">
        <f t="shared" si="2"/>
        <v>0</v>
      </c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</row>
    <row r="26" spans="1:39" x14ac:dyDescent="0.25">
      <c r="A26" s="15"/>
      <c r="B26" s="21"/>
      <c r="D26" s="28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23"/>
      <c r="T26" s="10">
        <v>26</v>
      </c>
      <c r="V26" s="89" t="str">
        <f>IFERROR((RANK(X26,$X$2:$X$33)+COUNTIFS($X$2:$X$33,X26,$Y$2:$Y$33,"&lt;"&amp;Y26)+COUNTIFS($X$2:$X26,$X26,$Y$2:$Y26,$Y26)-1),"")</f>
        <v/>
      </c>
      <c r="W26" s="81" t="str">
        <f>IF(ISBLANK(Player25),"",Player25)</f>
        <v/>
      </c>
      <c r="X26" s="69" t="str">
        <f>IF(ISBLANK(Player25),"",SUM(Z26:AM26))</f>
        <v/>
      </c>
      <c r="Y26" s="70">
        <f t="shared" si="2"/>
        <v>0</v>
      </c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</row>
    <row r="27" spans="1:39" s="17" customFormat="1" x14ac:dyDescent="0.25">
      <c r="A27" s="15"/>
      <c r="B27" s="21"/>
      <c r="C27" s="26"/>
      <c r="D27" s="28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23"/>
      <c r="S27" s="65"/>
      <c r="T27" s="10">
        <v>27</v>
      </c>
      <c r="U27" s="23"/>
      <c r="V27" s="89" t="str">
        <f>IFERROR((RANK(X27,$X$2:$X$33)+COUNTIFS($X$2:$X$33,X27,$Y$2:$Y$33,"&lt;"&amp;Y27)+COUNTIFS($X$2:$X27,$X27,$Y$2:$Y27,$Y27)-1),"")</f>
        <v/>
      </c>
      <c r="W27" s="20" t="str">
        <f>IF(ISBLANK(Player26),"",Player26)</f>
        <v/>
      </c>
      <c r="X27" s="69" t="str">
        <f>IF(ISBLANK(Player26),"",SUM(Z27:AM27))</f>
        <v/>
      </c>
      <c r="Y27" s="70">
        <f t="shared" si="2"/>
        <v>0</v>
      </c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</row>
    <row r="28" spans="1:39" x14ac:dyDescent="0.25">
      <c r="A28" s="15"/>
      <c r="B28" s="21"/>
      <c r="D28" s="28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23"/>
      <c r="T28" s="10">
        <v>28</v>
      </c>
      <c r="V28" s="89" t="str">
        <f>IFERROR((RANK(X28,$X$2:$X$33)+COUNTIFS($X$2:$X$33,X28,$Y$2:$Y$33,"&lt;"&amp;Y28)+COUNTIFS($X$2:$X28,$X28,$Y$2:$Y28,$Y28)-1),"")</f>
        <v/>
      </c>
      <c r="W28" s="81" t="str">
        <f>IF(ISBLANK(Player27),"",Player27)</f>
        <v/>
      </c>
      <c r="X28" s="69" t="str">
        <f>IF(ISBLANK(Player27),"",SUM(Z28:AM28))</f>
        <v/>
      </c>
      <c r="Y28" s="70">
        <f t="shared" si="2"/>
        <v>0</v>
      </c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</row>
    <row r="29" spans="1:39" s="17" customFormat="1" x14ac:dyDescent="0.25">
      <c r="A29" s="15"/>
      <c r="B29" s="21"/>
      <c r="C29" s="26"/>
      <c r="D29" s="28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23"/>
      <c r="S29" s="65"/>
      <c r="T29" s="10">
        <v>29</v>
      </c>
      <c r="U29" s="23"/>
      <c r="V29" s="89" t="str">
        <f>IFERROR((RANK(X29,$X$2:$X$33)+COUNTIFS($X$2:$X$33,X29,$Y$2:$Y$33,"&lt;"&amp;Y29)+COUNTIFS($X$2:$X29,$X29,$Y$2:$Y29,$Y29)-1),"")</f>
        <v/>
      </c>
      <c r="W29" s="20" t="str">
        <f>IF(ISBLANK(Player28),"",Player28)</f>
        <v/>
      </c>
      <c r="X29" s="69" t="str">
        <f>IF(ISBLANK(Player28),"",SUM(Z29:AM29))</f>
        <v/>
      </c>
      <c r="Y29" s="70">
        <f t="shared" si="2"/>
        <v>0</v>
      </c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</row>
    <row r="30" spans="1:39" x14ac:dyDescent="0.25">
      <c r="A30" s="15"/>
      <c r="B30" s="21"/>
      <c r="D30" s="28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23"/>
      <c r="T30" s="10">
        <v>30</v>
      </c>
      <c r="V30" s="89" t="str">
        <f>IFERROR((RANK(X30,$X$2:$X$33)+COUNTIFS($X$2:$X$33,X30,$Y$2:$Y$33,"&lt;"&amp;Y30)+COUNTIFS($X$2:$X30,$X30,$Y$2:$Y30,$Y30)-1),"")</f>
        <v/>
      </c>
      <c r="W30" s="81" t="str">
        <f>IF(ISBLANK(Player29),"",Player29)</f>
        <v/>
      </c>
      <c r="X30" s="69" t="str">
        <f>IF(ISBLANK(Player29),"",SUM(Z30:AM30))</f>
        <v/>
      </c>
      <c r="Y30" s="70">
        <f t="shared" si="2"/>
        <v>0</v>
      </c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</row>
    <row r="31" spans="1:39" s="17" customFormat="1" x14ac:dyDescent="0.25">
      <c r="A31" s="15"/>
      <c r="B31" s="21"/>
      <c r="C31" s="26"/>
      <c r="D31" s="28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23"/>
      <c r="S31" s="65"/>
      <c r="T31" s="10">
        <v>31</v>
      </c>
      <c r="U31" s="23"/>
      <c r="V31" s="89" t="str">
        <f>IFERROR((RANK(X31,$X$2:$X$33)+COUNTIFS($X$2:$X$33,X31,$Y$2:$Y$33,"&lt;"&amp;Y31)+COUNTIFS($X$2:$X31,$X31,$Y$2:$Y31,$Y31)-1),"")</f>
        <v/>
      </c>
      <c r="W31" s="20" t="str">
        <f>IF(ISBLANK(Player30),"",Player30)</f>
        <v/>
      </c>
      <c r="X31" s="69" t="str">
        <f>IF(ISBLANK(Player30),"",SUM(Z31:AM31))</f>
        <v/>
      </c>
      <c r="Y31" s="70">
        <f t="shared" si="2"/>
        <v>0</v>
      </c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</row>
    <row r="32" spans="1:39" x14ac:dyDescent="0.25">
      <c r="A32" s="15"/>
      <c r="B32" s="21"/>
      <c r="D32" s="28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23"/>
      <c r="T32" s="10">
        <v>32</v>
      </c>
      <c r="V32" s="89" t="str">
        <f>IFERROR((RANK(X32,$X$2:$X$33)+COUNTIFS($X$2:$X$33,X32,$Y$2:$Y$33,"&lt;"&amp;Y32)+COUNTIFS($X$2:$X32,$X32,$Y$2:$Y32,$Y32)-1),"")</f>
        <v/>
      </c>
      <c r="W32" s="81" t="str">
        <f>IF(ISBLANK(Player31),"",Player31)</f>
        <v/>
      </c>
      <c r="X32" s="69" t="str">
        <f>IF(ISBLANK(Player31),"",SUM(Z32:AM32))</f>
        <v/>
      </c>
      <c r="Y32" s="70">
        <f t="shared" si="2"/>
        <v>0</v>
      </c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</row>
    <row r="33" spans="1:39" s="17" customFormat="1" x14ac:dyDescent="0.25">
      <c r="A33" s="15"/>
      <c r="B33" s="21"/>
      <c r="C33" s="26"/>
      <c r="D33" s="28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23"/>
      <c r="S33" s="65"/>
      <c r="T33" s="10">
        <v>33</v>
      </c>
      <c r="U33" s="23"/>
      <c r="V33" s="89" t="str">
        <f>IFERROR((RANK(X33,$X$2:$X$33)+COUNTIFS($X$2:$X$33,X33,$Y$2:$Y$33,"&lt;"&amp;Y33)+COUNTIFS($X$2:$X33,$X33,$Y$2:$Y33,$Y33)-1),"")</f>
        <v/>
      </c>
      <c r="W33" s="20" t="str">
        <f>IF(ISBLANK(Player32),"",Player32)</f>
        <v/>
      </c>
      <c r="X33" s="69" t="str">
        <f>IF(ISBLANK(Player32),"",SUM(Z33:AM33))</f>
        <v/>
      </c>
      <c r="Y33" s="70">
        <f t="shared" si="2"/>
        <v>0</v>
      </c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</row>
    <row r="34" spans="1:39" x14ac:dyDescent="0.25">
      <c r="A34" s="15"/>
      <c r="B34" s="21"/>
      <c r="D34" s="28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23"/>
    </row>
  </sheetData>
  <sheetProtection password="CFE1" sheet="1" objects="1" scenarios="1" selectLockedCells="1"/>
  <conditionalFormatting sqref="E2:R17">
    <cfRule type="cellIs" dxfId="3" priority="2" operator="between">
      <formula>3</formula>
      <formula>5</formula>
    </cfRule>
  </conditionalFormatting>
  <conditionalFormatting sqref="Z2:AM33">
    <cfRule type="cellIs" dxfId="2" priority="1" operator="equal">
      <formula>2</formula>
    </cfRule>
  </conditionalFormatting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2"/>
  <sheetViews>
    <sheetView showGridLines="0" workbookViewId="0">
      <selection activeCell="B1" sqref="B1:R1"/>
    </sheetView>
  </sheetViews>
  <sheetFormatPr defaultColWidth="9.125" defaultRowHeight="15" x14ac:dyDescent="0.25"/>
  <cols>
    <col min="1" max="1" width="9.125" style="1"/>
    <col min="2" max="2" width="22.25" style="31" customWidth="1"/>
    <col min="3" max="3" width="6.625" style="1" bestFit="1" customWidth="1"/>
    <col min="4" max="4" width="5.625" style="1" bestFit="1" customWidth="1"/>
    <col min="5" max="18" width="6.25" style="1" customWidth="1"/>
    <col min="19" max="16384" width="9.125" style="1"/>
  </cols>
  <sheetData>
    <row r="1" spans="1:18" ht="26.25" x14ac:dyDescent="0.4">
      <c r="A1" s="32" t="str">
        <f>"R"&amp;COUNT('2. Update Results'!E18:R18)</f>
        <v>R10</v>
      </c>
      <c r="B1" s="98" t="s">
        <v>48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</row>
    <row r="2" spans="1:18" x14ac:dyDescent="0.25">
      <c r="A2" s="33" t="s">
        <v>15</v>
      </c>
      <c r="B2" s="34" t="s">
        <v>0</v>
      </c>
      <c r="C2" s="33" t="s">
        <v>1</v>
      </c>
      <c r="D2" s="33" t="s">
        <v>12</v>
      </c>
      <c r="E2" s="33" t="s">
        <v>2</v>
      </c>
      <c r="F2" s="33" t="s">
        <v>3</v>
      </c>
      <c r="G2" s="33" t="s">
        <v>4</v>
      </c>
      <c r="H2" s="33" t="s">
        <v>5</v>
      </c>
      <c r="I2" s="33" t="s">
        <v>6</v>
      </c>
      <c r="J2" s="33" t="s">
        <v>7</v>
      </c>
      <c r="K2" s="33" t="s">
        <v>8</v>
      </c>
      <c r="L2" s="33" t="s">
        <v>9</v>
      </c>
      <c r="M2" s="33" t="s">
        <v>10</v>
      </c>
      <c r="N2" s="33" t="s">
        <v>11</v>
      </c>
      <c r="O2" s="33" t="s">
        <v>21</v>
      </c>
      <c r="P2" s="33" t="s">
        <v>22</v>
      </c>
      <c r="Q2" s="33" t="s">
        <v>23</v>
      </c>
      <c r="R2" s="33" t="s">
        <v>24</v>
      </c>
    </row>
    <row r="3" spans="1:18" s="30" customFormat="1" x14ac:dyDescent="0.25">
      <c r="A3" s="39">
        <f>IF(B3="","",1)</f>
        <v>1</v>
      </c>
      <c r="B3" s="40" t="str">
        <f>IF(IF(ISERROR(VLOOKUP('2. Update Results'!$T1,'2. Update Results'!$A$2:$R$17,2,FALSE)), "", VLOOKUP('2. Update Results'!$T1,'2. Update Results'!$A$2:$R$17,2,FALSE))=0,"",IF(ISERROR(VLOOKUP('2. Update Results'!$T1,'2. Update Results'!$A$2:$R$17,2,FALSE)), "", VLOOKUP('2. Update Results'!$T1,'2. Update Results'!$A$2:$R$17,2,FALSE)))</f>
        <v>Champs</v>
      </c>
      <c r="C3" s="71">
        <f ca="1">IF(ISBLANK(OFFSET(INDEX('2. Update Results'!$B$2:$B$17,MATCH($B3,'2. Update Results'!$B$2:$B$17,0)),0,1)),"",OFFSET(INDEX('2. Update Results'!$B$2:$B$17,MATCH($B3,'2. Update Results'!$B$2:$B$17,0)),0,1))</f>
        <v>53</v>
      </c>
      <c r="D3" s="71">
        <f ca="1">IF(ISBLANK(OFFSET(INDEX('2. Update Results'!$B$2:$B$17,MATCH($B3,'2. Update Results'!$B$2:$B$17,0)),0,2)),"",OFFSET(INDEX('2. Update Results'!$B$2:$B$17,MATCH($B3,'2. Update Results'!$B$2:$B$17,0)),0,2))</f>
        <v>9</v>
      </c>
      <c r="E3" s="41">
        <f ca="1">IF(ISBLANK(OFFSET(INDEX('2. Update Results'!$B$2:$B$17,MATCH($B3,'2. Update Results'!$B$2:$B$17,0)),0,3)),"",OFFSET(INDEX('2. Update Results'!$B$2:$B$17,MATCH($B3,'2. Update Results'!$B$2:$B$17,0)),0,3))</f>
        <v>4</v>
      </c>
      <c r="F3" s="41">
        <f ca="1">IF(ISBLANK(OFFSET(INDEX('2. Update Results'!$B$2:$B$17,MATCH($B3,'2. Update Results'!$B$2:$B$17,0)),0,4)),"",OFFSET(INDEX('2. Update Results'!$B$2:$B$17,MATCH($B3,'2. Update Results'!$B$2:$B$17,0)),0,4))</f>
        <v>3</v>
      </c>
      <c r="G3" s="41">
        <f ca="1">IF(ISBLANK(OFFSET(INDEX('2. Update Results'!$B$2:$B$17,MATCH($B3,'2. Update Results'!$B$2:$B$17,0)),0,5)),"",OFFSET(INDEX('2. Update Results'!$B$2:$B$17,MATCH($B3,'2. Update Results'!$B$2:$B$17,0)),0,5))</f>
        <v>4</v>
      </c>
      <c r="H3" s="41">
        <f ca="1">IF(ISBLANK(OFFSET(INDEX('2. Update Results'!$B$2:$B$17,MATCH($B3,'2. Update Results'!$B$2:$B$17,0)),0,6)),"",OFFSET(INDEX('2. Update Results'!$B$2:$B$17,MATCH($B3,'2. Update Results'!$B$2:$B$17,0)),0,6))</f>
        <v>4</v>
      </c>
      <c r="I3" s="41">
        <f ca="1">IF(ISBLANK(OFFSET(INDEX('2. Update Results'!$B$2:$B$17,MATCH($B3,'2. Update Results'!$B$2:$B$17,0)),0,7)),"",OFFSET(INDEX('2. Update Results'!$B$2:$B$17,MATCH($B3,'2. Update Results'!$B$2:$B$17,0)),0,7))</f>
        <v>2</v>
      </c>
      <c r="J3" s="41">
        <f ca="1">IF(ISBLANK(OFFSET(INDEX('2. Update Results'!$B$2:$B$17,MATCH($B3,'2. Update Results'!$B$2:$B$17,0)),0,8)),"",OFFSET(INDEX('2. Update Results'!$B$2:$B$17,MATCH($B3,'2. Update Results'!$B$2:$B$17,0)),0,8))</f>
        <v>4</v>
      </c>
      <c r="K3" s="41">
        <f ca="1">IF(ISBLANK(OFFSET(INDEX('2. Update Results'!$B$2:$B$17,MATCH($B3,'2. Update Results'!$B$2:$B$17,0)),0,9)),"",OFFSET(INDEX('2. Update Results'!$B$2:$B$17,MATCH($B3,'2. Update Results'!$B$2:$B$17,0)),0,9))</f>
        <v>3</v>
      </c>
      <c r="L3" s="41">
        <f ca="1">IF(ISBLANK(OFFSET(INDEX('2. Update Results'!$B$2:$B$17,MATCH($B3,'2. Update Results'!$B$2:$B$17,0)),0,10)),"",OFFSET(INDEX('2. Update Results'!$B$2:$B$17,MATCH($B3,'2. Update Results'!$B$2:$B$17,0)),0,10))</f>
        <v>4</v>
      </c>
      <c r="M3" s="41">
        <f ca="1">IF(ISBLANK(OFFSET(INDEX('2. Update Results'!$B$2:$B$17,MATCH($B3,'2. Update Results'!$B$2:$B$17,0)),0,11)),"",OFFSET(INDEX('2. Update Results'!$B$2:$B$17,MATCH($B3,'2. Update Results'!$B$2:$B$17,0)),0,11))</f>
        <v>4</v>
      </c>
      <c r="N3" s="41">
        <f ca="1">IF(ISBLANK(OFFSET(INDEX('2. Update Results'!$B$2:$B$17,MATCH($B3,'2. Update Results'!$B$2:$B$17,0)),0,12)),"",OFFSET(INDEX('2. Update Results'!$B$2:$B$17,MATCH($B3,'2. Update Results'!$B$2:$B$17,0)),0,12))</f>
        <v>3</v>
      </c>
      <c r="O3" s="41" t="str">
        <f ca="1">IF(ISBLANK(OFFSET(INDEX('2. Update Results'!$B$2:$B$17,MATCH($B3,'2. Update Results'!$B$2:$B$17,0)),0,13)),"",OFFSET(INDEX('2. Update Results'!$B$2:$B$17,MATCH($B3,'2. Update Results'!$B$2:$B$17,0)),0,13))</f>
        <v/>
      </c>
      <c r="P3" s="41" t="str">
        <f ca="1">IF(ISBLANK(OFFSET(INDEX('2. Update Results'!$B$2:$B$17,MATCH($B3,'2. Update Results'!$B$2:$B$17,0)),0,14)),"",OFFSET(INDEX('2. Update Results'!$B$2:$B$17,MATCH($B3,'2. Update Results'!$B$2:$B$17,0)),0,14))</f>
        <v/>
      </c>
      <c r="Q3" s="41" t="str">
        <f ca="1">IF(ISBLANK(OFFSET(INDEX('2. Update Results'!$B$2:$B$17,MATCH($B3,'2. Update Results'!$B$2:$B$17,0)),0,15)),"",OFFSET(INDEX('2. Update Results'!$B$2:$B$17,MATCH($B3,'2. Update Results'!$B$2:$B$17,0)),0,15))</f>
        <v/>
      </c>
      <c r="R3" s="41" t="str">
        <f ca="1">IF(ISBLANK(OFFSET(INDEX('2. Update Results'!$B$2:$B$17,MATCH($B3,'2. Update Results'!$B$2:$B$17,0)),0,16)),"",OFFSET(INDEX('2. Update Results'!$B$2:$B$17,MATCH($B3,'2. Update Results'!$B$2:$B$17,0)),0,16))</f>
        <v/>
      </c>
    </row>
    <row r="4" spans="1:18" s="55" customFormat="1" x14ac:dyDescent="0.25">
      <c r="A4" s="54">
        <f ca="1">IF(B4="","",IF(AND($C4=$C3, $D4=$D3),$A3,'2. Update Results'!$T2))</f>
        <v>2</v>
      </c>
      <c r="B4" s="50" t="str">
        <f>IF(IF(ISERROR(VLOOKUP('2. Update Results'!$T2,'2. Update Results'!$A$2:$R$17,2,FALSE)), "", VLOOKUP('2. Update Results'!$T2,'2. Update Results'!$A$2:$R$17,2,FALSE))=0,"",IF(ISERROR(VLOOKUP('2. Update Results'!$T2,'2. Update Results'!$A$2:$R$17,2,FALSE)), "", VLOOKUP('2. Update Results'!$T2,'2. Update Results'!$A$2:$R$17,2,FALSE)))</f>
        <v>Annihalators</v>
      </c>
      <c r="C4" s="72">
        <f ca="1">IF(ISBLANK(OFFSET(INDEX('2. Update Results'!$B$2:$B$17,MATCH($B4,'2. Update Results'!$B$2:$B$17,0)),0,1)),"",OFFSET(INDEX('2. Update Results'!$B$2:$B$17,MATCH($B4,'2. Update Results'!$B$2:$B$17,0)),0,1))</f>
        <v>50</v>
      </c>
      <c r="D4" s="72">
        <f ca="1">IF(ISBLANK(OFFSET(INDEX('2. Update Results'!$B$2:$B$17,MATCH($B4,'2. Update Results'!$B$2:$B$17,0)),0,2)),"",OFFSET(INDEX('2. Update Results'!$B$2:$B$17,MATCH($B4,'2. Update Results'!$B$2:$B$17,0)),0,2))</f>
        <v>8</v>
      </c>
      <c r="E4" s="51">
        <f ca="1">IF(ISBLANK(OFFSET(INDEX('2. Update Results'!$B$2:$B$17,MATCH($B4,'2. Update Results'!$B$2:$B$17,0)),0,3)),"",OFFSET(INDEX('2. Update Results'!$B$2:$B$17,MATCH($B4,'2. Update Results'!$B$2:$B$17,0)),0,3))</f>
        <v>3</v>
      </c>
      <c r="F4" s="51">
        <f ca="1">IF(ISBLANK(OFFSET(INDEX('2. Update Results'!$B$2:$B$17,MATCH($B4,'2. Update Results'!$B$2:$B$17,0)),0,4)),"",OFFSET(INDEX('2. Update Results'!$B$2:$B$17,MATCH($B4,'2. Update Results'!$B$2:$B$17,0)),0,4))</f>
        <v>1</v>
      </c>
      <c r="G4" s="51">
        <f ca="1">IF(ISBLANK(OFFSET(INDEX('2. Update Results'!$B$2:$B$17,MATCH($B4,'2. Update Results'!$B$2:$B$17,0)),0,5)),"",OFFSET(INDEX('2. Update Results'!$B$2:$B$17,MATCH($B4,'2. Update Results'!$B$2:$B$17,0)),0,5))</f>
        <v>5</v>
      </c>
      <c r="H4" s="51">
        <f ca="1">IF(ISBLANK(OFFSET(INDEX('2. Update Results'!$B$2:$B$17,MATCH($B4,'2. Update Results'!$B$2:$B$17,0)),0,6)),"",OFFSET(INDEX('2. Update Results'!$B$2:$B$17,MATCH($B4,'2. Update Results'!$B$2:$B$17,0)),0,6))</f>
        <v>3</v>
      </c>
      <c r="I4" s="51">
        <f ca="1">IF(ISBLANK(OFFSET(INDEX('2. Update Results'!$B$2:$B$17,MATCH($B4,'2. Update Results'!$B$2:$B$17,0)),0,7)),"",OFFSET(INDEX('2. Update Results'!$B$2:$B$17,MATCH($B4,'2. Update Results'!$B$2:$B$17,0)),0,7))</f>
        <v>5</v>
      </c>
      <c r="J4" s="51">
        <f ca="1">IF(ISBLANK(OFFSET(INDEX('2. Update Results'!$B$2:$B$17,MATCH($B4,'2. Update Results'!$B$2:$B$17,0)),0,8)),"",OFFSET(INDEX('2. Update Results'!$B$2:$B$17,MATCH($B4,'2. Update Results'!$B$2:$B$17,0)),0,8))</f>
        <v>3</v>
      </c>
      <c r="K4" s="51">
        <f ca="1">IF(ISBLANK(OFFSET(INDEX('2. Update Results'!$B$2:$B$17,MATCH($B4,'2. Update Results'!$B$2:$B$17,0)),0,9)),"",OFFSET(INDEX('2. Update Results'!$B$2:$B$17,MATCH($B4,'2. Update Results'!$B$2:$B$17,0)),0,9))</f>
        <v>1</v>
      </c>
      <c r="L4" s="51">
        <f ca="1">IF(ISBLANK(OFFSET(INDEX('2. Update Results'!$B$2:$B$17,MATCH($B4,'2. Update Results'!$B$2:$B$17,0)),0,10)),"",OFFSET(INDEX('2. Update Results'!$B$2:$B$17,MATCH($B4,'2. Update Results'!$B$2:$B$17,0)),0,10))</f>
        <v>5</v>
      </c>
      <c r="M4" s="51">
        <f ca="1">IF(ISBLANK(OFFSET(INDEX('2. Update Results'!$B$2:$B$17,MATCH($B4,'2. Update Results'!$B$2:$B$17,0)),0,11)),"",OFFSET(INDEX('2. Update Results'!$B$2:$B$17,MATCH($B4,'2. Update Results'!$B$2:$B$17,0)),0,11))</f>
        <v>3</v>
      </c>
      <c r="N4" s="60">
        <f ca="1">IF(ISBLANK(OFFSET(INDEX('2. Update Results'!$B$2:$B$17,MATCH($B4,'2. Update Results'!$B$2:$B$17,0)),0,12)),"",OFFSET(INDEX('2. Update Results'!$B$2:$B$17,MATCH($B4,'2. Update Results'!$B$2:$B$17,0)),0,12))</f>
        <v>5</v>
      </c>
      <c r="O4" s="51" t="str">
        <f ca="1">IF(ISBLANK(OFFSET(INDEX('2. Update Results'!$B$2:$B$17,MATCH($B4,'2. Update Results'!$B$2:$B$17,0)),0,13)),"",OFFSET(INDEX('2. Update Results'!$B$2:$B$17,MATCH($B4,'2. Update Results'!$B$2:$B$17,0)),0,13))</f>
        <v/>
      </c>
      <c r="P4" s="51" t="str">
        <f ca="1">IF(ISBLANK(OFFSET(INDEX('2. Update Results'!$B$2:$B$17,MATCH($B4,'2. Update Results'!$B$2:$B$17,0)),0,14)),"",OFFSET(INDEX('2. Update Results'!$B$2:$B$17,MATCH($B4,'2. Update Results'!$B$2:$B$17,0)),0,14))</f>
        <v/>
      </c>
      <c r="Q4" s="51" t="str">
        <f ca="1">IF(ISBLANK(OFFSET(INDEX('2. Update Results'!$B$2:$B$17,MATCH($B4,'2. Update Results'!$B$2:$B$17,0)),0,15)),"",OFFSET(INDEX('2. Update Results'!$B$2:$B$17,MATCH($B4,'2. Update Results'!$B$2:$B$17,0)),0,15))</f>
        <v/>
      </c>
      <c r="R4" s="51" t="str">
        <f ca="1">IF(ISBLANK(OFFSET(INDEX('2. Update Results'!$B$2:$B$17,MATCH($B4,'2. Update Results'!$B$2:$B$17,0)),0,16)),"",OFFSET(INDEX('2. Update Results'!$B$2:$B$17,MATCH($B4,'2. Update Results'!$B$2:$B$17,0)),0,16))</f>
        <v/>
      </c>
    </row>
    <row r="5" spans="1:18" s="55" customFormat="1" x14ac:dyDescent="0.25">
      <c r="A5" s="56">
        <f ca="1">IF(B5="","",IF(AND($C5=$C4, $D5=$D4),$A4,'2. Update Results'!$T3))</f>
        <v>3</v>
      </c>
      <c r="B5" s="52" t="str">
        <f>IF(IF(ISERROR(VLOOKUP('2. Update Results'!$T3,'2. Update Results'!$A$2:$R$17,2,FALSE)), "", VLOOKUP('2. Update Results'!$T3,'2. Update Results'!$A$2:$R$17,2,FALSE))=0,"",IF(ISERROR(VLOOKUP('2. Update Results'!$T3,'2. Update Results'!$A$2:$R$17,2,FALSE)), "", VLOOKUP('2. Update Results'!$T3,'2. Update Results'!$A$2:$R$17,2,FALSE)))</f>
        <v>Choppers</v>
      </c>
      <c r="C5" s="72">
        <f ca="1">IF(ISBLANK(OFFSET(INDEX('2. Update Results'!$B$2:$B$17,MATCH($B5,'2. Update Results'!$B$2:$B$17,0)),0,1)),"",OFFSET(INDEX('2. Update Results'!$B$2:$B$17,MATCH($B5,'2. Update Results'!$B$2:$B$17,0)),0,1))</f>
        <v>49</v>
      </c>
      <c r="D5" s="72">
        <f ca="1">IF(ISBLANK(OFFSET(INDEX('2. Update Results'!$B$2:$B$17,MATCH($B5,'2. Update Results'!$B$2:$B$17,0)),0,2)),"",OFFSET(INDEX('2. Update Results'!$B$2:$B$17,MATCH($B5,'2. Update Results'!$B$2:$B$17,0)),0,2))</f>
        <v>7</v>
      </c>
      <c r="E5" s="53">
        <f ca="1">IF(ISBLANK(OFFSET(INDEX('2. Update Results'!$B$2:$B$17,MATCH($B5,'2. Update Results'!$B$2:$B$17,0)),0,3)),"",OFFSET(INDEX('2. Update Results'!$B$2:$B$17,MATCH($B5,'2. Update Results'!$B$2:$B$17,0)),0,3))</f>
        <v>5</v>
      </c>
      <c r="F5" s="53">
        <f ca="1">IF(ISBLANK(OFFSET(INDEX('2. Update Results'!$B$2:$B$17,MATCH($B5,'2. Update Results'!$B$2:$B$17,0)),0,4)),"",OFFSET(INDEX('2. Update Results'!$B$2:$B$17,MATCH($B5,'2. Update Results'!$B$2:$B$17,0)),0,4))</f>
        <v>3</v>
      </c>
      <c r="G5" s="53">
        <f ca="1">IF(ISBLANK(OFFSET(INDEX('2. Update Results'!$B$2:$B$17,MATCH($B5,'2. Update Results'!$B$2:$B$17,0)),0,5)),"",OFFSET(INDEX('2. Update Results'!$B$2:$B$17,MATCH($B5,'2. Update Results'!$B$2:$B$17,0)),0,5))</f>
        <v>2</v>
      </c>
      <c r="H5" s="53">
        <f ca="1">IF(ISBLANK(OFFSET(INDEX('2. Update Results'!$B$2:$B$17,MATCH($B5,'2. Update Results'!$B$2:$B$17,0)),0,6)),"",OFFSET(INDEX('2. Update Results'!$B$2:$B$17,MATCH($B5,'2. Update Results'!$B$2:$B$17,0)),0,6))</f>
        <v>5</v>
      </c>
      <c r="I5" s="53">
        <f ca="1">IF(ISBLANK(OFFSET(INDEX('2. Update Results'!$B$2:$B$17,MATCH($B5,'2. Update Results'!$B$2:$B$17,0)),0,7)),"",OFFSET(INDEX('2. Update Results'!$B$2:$B$17,MATCH($B5,'2. Update Results'!$B$2:$B$17,0)),0,7))</f>
        <v>3</v>
      </c>
      <c r="J5" s="53">
        <f ca="1">IF(ISBLANK(OFFSET(INDEX('2. Update Results'!$B$2:$B$17,MATCH($B5,'2. Update Results'!$B$2:$B$17,0)),0,8)),"",OFFSET(INDEX('2. Update Results'!$B$2:$B$17,MATCH($B5,'2. Update Results'!$B$2:$B$17,0)),0,8))</f>
        <v>5</v>
      </c>
      <c r="K5" s="53">
        <f ca="1">IF(ISBLANK(OFFSET(INDEX('2. Update Results'!$B$2:$B$17,MATCH($B5,'2. Update Results'!$B$2:$B$17,0)),0,9)),"",OFFSET(INDEX('2. Update Results'!$B$2:$B$17,MATCH($B5,'2. Update Results'!$B$2:$B$17,0)),0,9))</f>
        <v>3</v>
      </c>
      <c r="L5" s="53">
        <f ca="1">IF(ISBLANK(OFFSET(INDEX('2. Update Results'!$B$2:$B$17,MATCH($B5,'2. Update Results'!$B$2:$B$17,0)),0,10)),"",OFFSET(INDEX('2. Update Results'!$B$2:$B$17,MATCH($B5,'2. Update Results'!$B$2:$B$17,0)),0,10))</f>
        <v>2</v>
      </c>
      <c r="M5" s="53">
        <f ca="1">IF(ISBLANK(OFFSET(INDEX('2. Update Results'!$B$2:$B$17,MATCH($B5,'2. Update Results'!$B$2:$B$17,0)),0,11)),"",OFFSET(INDEX('2. Update Results'!$B$2:$B$17,MATCH($B5,'2. Update Results'!$B$2:$B$17,0)),0,11))</f>
        <v>5</v>
      </c>
      <c r="N5" s="59">
        <f ca="1">IF(ISBLANK(OFFSET(INDEX('2. Update Results'!$B$2:$B$17,MATCH($B5,'2. Update Results'!$B$2:$B$17,0)),0,12)),"",OFFSET(INDEX('2. Update Results'!$B$2:$B$17,MATCH($B5,'2. Update Results'!$B$2:$B$17,0)),0,12))</f>
        <v>2</v>
      </c>
      <c r="O5" s="53" t="str">
        <f ca="1">IF(ISBLANK(OFFSET(INDEX('2. Update Results'!$B$2:$B$17,MATCH($B5,'2. Update Results'!$B$2:$B$17,0)),0,13)),"",OFFSET(INDEX('2. Update Results'!$B$2:$B$17,MATCH($B5,'2. Update Results'!$B$2:$B$17,0)),0,13))</f>
        <v/>
      </c>
      <c r="P5" s="53" t="str">
        <f ca="1">IF(ISBLANK(OFFSET(INDEX('2. Update Results'!$B$2:$B$17,MATCH($B5,'2. Update Results'!$B$2:$B$17,0)),0,14)),"",OFFSET(INDEX('2. Update Results'!$B$2:$B$17,MATCH($B5,'2. Update Results'!$B$2:$B$17,0)),0,14))</f>
        <v/>
      </c>
      <c r="Q5" s="53" t="str">
        <f ca="1">IF(ISBLANK(OFFSET(INDEX('2. Update Results'!$B$2:$B$17,MATCH($B5,'2. Update Results'!$B$2:$B$17,0)),0,15)),"",OFFSET(INDEX('2. Update Results'!$B$2:$B$17,MATCH($B5,'2. Update Results'!$B$2:$B$17,0)),0,15))</f>
        <v/>
      </c>
      <c r="R5" s="53" t="str">
        <f ca="1">IF(ISBLANK(OFFSET(INDEX('2. Update Results'!$B$2:$B$17,MATCH($B5,'2. Update Results'!$B$2:$B$17,0)),0,16)),"",OFFSET(INDEX('2. Update Results'!$B$2:$B$17,MATCH($B5,'2. Update Results'!$B$2:$B$17,0)),0,16))</f>
        <v/>
      </c>
    </row>
    <row r="6" spans="1:18" s="55" customFormat="1" x14ac:dyDescent="0.25">
      <c r="A6" s="54">
        <f ca="1">IF(B6="","",IF(AND($C6=$C5, $D6=$D5),$A5,'2. Update Results'!$T4))</f>
        <v>4</v>
      </c>
      <c r="B6" s="50" t="str">
        <f>IF(IF(ISERROR(VLOOKUP('2. Update Results'!$T4,'2. Update Results'!$A$2:$R$17,2,FALSE)), "", VLOOKUP('2. Update Results'!$T4,'2. Update Results'!$A$2:$R$17,2,FALSE))=0,"",IF(ISERROR(VLOOKUP('2. Update Results'!$T4,'2. Update Results'!$A$2:$R$17,2,FALSE)), "", VLOOKUP('2. Update Results'!$T4,'2. Update Results'!$A$2:$R$17,2,FALSE)))</f>
        <v>Spinners</v>
      </c>
      <c r="C6" s="72">
        <f ca="1">IF(ISBLANK(OFFSET(INDEX('2. Update Results'!$B$2:$B$17,MATCH($B6,'2. Update Results'!$B$2:$B$17,0)),0,1)),"",OFFSET(INDEX('2. Update Results'!$B$2:$B$17,MATCH($B6,'2. Update Results'!$B$2:$B$17,0)),0,1))</f>
        <v>37</v>
      </c>
      <c r="D6" s="72">
        <f ca="1">IF(ISBLANK(OFFSET(INDEX('2. Update Results'!$B$2:$B$17,MATCH($B6,'2. Update Results'!$B$2:$B$17,0)),0,2)),"",OFFSET(INDEX('2. Update Results'!$B$2:$B$17,MATCH($B6,'2. Update Results'!$B$2:$B$17,0)),0,2))</f>
        <v>5</v>
      </c>
      <c r="E6" s="51">
        <f ca="1">IF(ISBLANK(OFFSET(INDEX('2. Update Results'!$B$2:$B$17,MATCH($B6,'2. Update Results'!$B$2:$B$17,0)),0,3)),"",OFFSET(INDEX('2. Update Results'!$B$2:$B$17,MATCH($B6,'2. Update Results'!$B$2:$B$17,0)),0,3))</f>
        <v>3</v>
      </c>
      <c r="F6" s="51">
        <f ca="1">IF(ISBLANK(OFFSET(INDEX('2. Update Results'!$B$2:$B$17,MATCH($B6,'2. Update Results'!$B$2:$B$17,0)),0,4)),"",OFFSET(INDEX('2. Update Results'!$B$2:$B$17,MATCH($B6,'2. Update Results'!$B$2:$B$17,0)),0,4))</f>
        <v>2</v>
      </c>
      <c r="G6" s="51">
        <f ca="1">IF(ISBLANK(OFFSET(INDEX('2. Update Results'!$B$2:$B$17,MATCH($B6,'2. Update Results'!$B$2:$B$17,0)),0,5)),"",OFFSET(INDEX('2. Update Results'!$B$2:$B$17,MATCH($B6,'2. Update Results'!$B$2:$B$17,0)),0,5))</f>
        <v>4</v>
      </c>
      <c r="H6" s="51">
        <f ca="1">IF(ISBLANK(OFFSET(INDEX('2. Update Results'!$B$2:$B$17,MATCH($B6,'2. Update Results'!$B$2:$B$17,0)),0,6)),"",OFFSET(INDEX('2. Update Results'!$B$2:$B$17,MATCH($B6,'2. Update Results'!$B$2:$B$17,0)),0,6))</f>
        <v>0</v>
      </c>
      <c r="I6" s="51">
        <f ca="1">IF(ISBLANK(OFFSET(INDEX('2. Update Results'!$B$2:$B$17,MATCH($B6,'2. Update Results'!$B$2:$B$17,0)),0,7)),"",OFFSET(INDEX('2. Update Results'!$B$2:$B$17,MATCH($B6,'2. Update Results'!$B$2:$B$17,0)),0,7))</f>
        <v>2</v>
      </c>
      <c r="J6" s="51">
        <f ca="1">IF(ISBLANK(OFFSET(INDEX('2. Update Results'!$B$2:$B$17,MATCH($B6,'2. Update Results'!$B$2:$B$17,0)),0,8)),"",OFFSET(INDEX('2. Update Results'!$B$2:$B$17,MATCH($B6,'2. Update Results'!$B$2:$B$17,0)),0,8))</f>
        <v>3</v>
      </c>
      <c r="K6" s="51">
        <f ca="1">IF(ISBLANK(OFFSET(INDEX('2. Update Results'!$B$2:$B$17,MATCH($B6,'2. Update Results'!$B$2:$B$17,0)),0,9)),"",OFFSET(INDEX('2. Update Results'!$B$2:$B$17,MATCH($B6,'2. Update Results'!$B$2:$B$17,0)),0,9))</f>
        <v>2</v>
      </c>
      <c r="L6" s="51">
        <f ca="1">IF(ISBLANK(OFFSET(INDEX('2. Update Results'!$B$2:$B$17,MATCH($B6,'2. Update Results'!$B$2:$B$17,0)),0,10)),"",OFFSET(INDEX('2. Update Results'!$B$2:$B$17,MATCH($B6,'2. Update Results'!$B$2:$B$17,0)),0,10))</f>
        <v>4</v>
      </c>
      <c r="M6" s="51">
        <f ca="1">IF(ISBLANK(OFFSET(INDEX('2. Update Results'!$B$2:$B$17,MATCH($B6,'2. Update Results'!$B$2:$B$17,0)),0,11)),"",OFFSET(INDEX('2. Update Results'!$B$2:$B$17,MATCH($B6,'2. Update Results'!$B$2:$B$17,0)),0,11))</f>
        <v>5</v>
      </c>
      <c r="N6" s="60">
        <f ca="1">IF(ISBLANK(OFFSET(INDEX('2. Update Results'!$B$2:$B$17,MATCH($B6,'2. Update Results'!$B$2:$B$17,0)),0,12)),"",OFFSET(INDEX('2. Update Results'!$B$2:$B$17,MATCH($B6,'2. Update Results'!$B$2:$B$17,0)),0,12))</f>
        <v>2</v>
      </c>
      <c r="O6" s="51" t="str">
        <f ca="1">IF(ISBLANK(OFFSET(INDEX('2. Update Results'!$B$2:$B$17,MATCH($B6,'2. Update Results'!$B$2:$B$17,0)),0,13)),"",OFFSET(INDEX('2. Update Results'!$B$2:$B$17,MATCH($B6,'2. Update Results'!$B$2:$B$17,0)),0,13))</f>
        <v/>
      </c>
      <c r="P6" s="51" t="str">
        <f ca="1">IF(ISBLANK(OFFSET(INDEX('2. Update Results'!$B$2:$B$17,MATCH($B6,'2. Update Results'!$B$2:$B$17,0)),0,14)),"",OFFSET(INDEX('2. Update Results'!$B$2:$B$17,MATCH($B6,'2. Update Results'!$B$2:$B$17,0)),0,14))</f>
        <v/>
      </c>
      <c r="Q6" s="51" t="str">
        <f ca="1">IF(ISBLANK(OFFSET(INDEX('2. Update Results'!$B$2:$B$17,MATCH($B6,'2. Update Results'!$B$2:$B$17,0)),0,15)),"",OFFSET(INDEX('2. Update Results'!$B$2:$B$17,MATCH($B6,'2. Update Results'!$B$2:$B$17,0)),0,15))</f>
        <v/>
      </c>
      <c r="R6" s="51" t="str">
        <f ca="1">IF(ISBLANK(OFFSET(INDEX('2. Update Results'!$B$2:$B$17,MATCH($B6,'2. Update Results'!$B$2:$B$17,0)),0,16)),"",OFFSET(INDEX('2. Update Results'!$B$2:$B$17,MATCH($B6,'2. Update Results'!$B$2:$B$17,0)),0,16))</f>
        <v/>
      </c>
    </row>
    <row r="7" spans="1:18" s="55" customFormat="1" x14ac:dyDescent="0.25">
      <c r="A7" s="56">
        <f ca="1">IF(B7="","",IF(AND($C7=$C6, $D7=$D6),$A6,'2. Update Results'!$T5))</f>
        <v>5</v>
      </c>
      <c r="B7" s="52" t="str">
        <f>IF(IF(ISERROR(VLOOKUP('2. Update Results'!$T5,'2. Update Results'!$A$2:$R$17,2,FALSE)), "", VLOOKUP('2. Update Results'!$T5,'2. Update Results'!$A$2:$R$17,2,FALSE))=0,"",IF(ISERROR(VLOOKUP('2. Update Results'!$T5,'2. Update Results'!$A$2:$R$17,2,FALSE)), "", VLOOKUP('2. Update Results'!$T5,'2. Update Results'!$A$2:$R$17,2,FALSE)))</f>
        <v>Uber</v>
      </c>
      <c r="C7" s="72">
        <f ca="1">IF(ISBLANK(OFFSET(INDEX('2. Update Results'!$B$2:$B$17,MATCH($B7,'2. Update Results'!$B$2:$B$17,0)),0,1)),"",OFFSET(INDEX('2. Update Results'!$B$2:$B$17,MATCH($B7,'2. Update Results'!$B$2:$B$17,0)),0,1))</f>
        <v>25</v>
      </c>
      <c r="D7" s="72">
        <f ca="1">IF(ISBLANK(OFFSET(INDEX('2. Update Results'!$B$2:$B$17,MATCH($B7,'2. Update Results'!$B$2:$B$17,0)),0,2)),"",OFFSET(INDEX('2. Update Results'!$B$2:$B$17,MATCH($B7,'2. Update Results'!$B$2:$B$17,0)),0,2))</f>
        <v>3</v>
      </c>
      <c r="E7" s="53">
        <f ca="1">IF(ISBLANK(OFFSET(INDEX('2. Update Results'!$B$2:$B$17,MATCH($B7,'2. Update Results'!$B$2:$B$17,0)),0,3)),"",OFFSET(INDEX('2. Update Results'!$B$2:$B$17,MATCH($B7,'2. Update Results'!$B$2:$B$17,0)),0,3))</f>
        <v>2</v>
      </c>
      <c r="F7" s="53">
        <f ca="1">IF(ISBLANK(OFFSET(INDEX('2. Update Results'!$B$2:$B$17,MATCH($B7,'2. Update Results'!$B$2:$B$17,0)),0,4)),"",OFFSET(INDEX('2. Update Results'!$B$2:$B$17,MATCH($B7,'2. Update Results'!$B$2:$B$17,0)),0,4))</f>
        <v>4</v>
      </c>
      <c r="G7" s="53">
        <f ca="1">IF(ISBLANK(OFFSET(INDEX('2. Update Results'!$B$2:$B$17,MATCH($B7,'2. Update Results'!$B$2:$B$17,0)),0,5)),"",OFFSET(INDEX('2. Update Results'!$B$2:$B$17,MATCH($B7,'2. Update Results'!$B$2:$B$17,0)),0,5))</f>
        <v>1</v>
      </c>
      <c r="H7" s="53">
        <f ca="1">IF(ISBLANK(OFFSET(INDEX('2. Update Results'!$B$2:$B$17,MATCH($B7,'2. Update Results'!$B$2:$B$17,0)),0,6)),"",OFFSET(INDEX('2. Update Results'!$B$2:$B$17,MATCH($B7,'2. Update Results'!$B$2:$B$17,0)),0,6))</f>
        <v>5</v>
      </c>
      <c r="I7" s="53">
        <f ca="1">IF(ISBLANK(OFFSET(INDEX('2. Update Results'!$B$2:$B$17,MATCH($B7,'2. Update Results'!$B$2:$B$17,0)),0,7)),"",OFFSET(INDEX('2. Update Results'!$B$2:$B$17,MATCH($B7,'2. Update Results'!$B$2:$B$17,0)),0,7))</f>
        <v>0</v>
      </c>
      <c r="J7" s="53">
        <f ca="1">IF(ISBLANK(OFFSET(INDEX('2. Update Results'!$B$2:$B$17,MATCH($B7,'2. Update Results'!$B$2:$B$17,0)),0,8)),"",OFFSET(INDEX('2. Update Results'!$B$2:$B$17,MATCH($B7,'2. Update Results'!$B$2:$B$17,0)),0,8))</f>
        <v>2</v>
      </c>
      <c r="K7" s="53">
        <f ca="1">IF(ISBLANK(OFFSET(INDEX('2. Update Results'!$B$2:$B$17,MATCH($B7,'2. Update Results'!$B$2:$B$17,0)),0,9)),"",OFFSET(INDEX('2. Update Results'!$B$2:$B$17,MATCH($B7,'2. Update Results'!$B$2:$B$17,0)),0,9))</f>
        <v>4</v>
      </c>
      <c r="L7" s="53">
        <f ca="1">IF(ISBLANK(OFFSET(INDEX('2. Update Results'!$B$2:$B$17,MATCH($B7,'2. Update Results'!$B$2:$B$17,0)),0,10)),"",OFFSET(INDEX('2. Update Results'!$B$2:$B$17,MATCH($B7,'2. Update Results'!$B$2:$B$17,0)),0,10))</f>
        <v>1</v>
      </c>
      <c r="M7" s="53">
        <f ca="1">IF(ISBLANK(OFFSET(INDEX('2. Update Results'!$B$2:$B$17,MATCH($B7,'2. Update Results'!$B$2:$B$17,0)),0,11)),"",OFFSET(INDEX('2. Update Results'!$B$2:$B$17,MATCH($B7,'2. Update Results'!$B$2:$B$17,0)),0,11))</f>
        <v>0</v>
      </c>
      <c r="N7" s="59">
        <f ca="1">IF(ISBLANK(OFFSET(INDEX('2. Update Results'!$B$2:$B$17,MATCH($B7,'2. Update Results'!$B$2:$B$17,0)),0,12)),"",OFFSET(INDEX('2. Update Results'!$B$2:$B$17,MATCH($B7,'2. Update Results'!$B$2:$B$17,0)),0,12))</f>
        <v>0</v>
      </c>
      <c r="O7" s="53" t="str">
        <f ca="1">IF(ISBLANK(OFFSET(INDEX('2. Update Results'!$B$2:$B$17,MATCH($B7,'2. Update Results'!$B$2:$B$17,0)),0,13)),"",OFFSET(INDEX('2. Update Results'!$B$2:$B$17,MATCH($B7,'2. Update Results'!$B$2:$B$17,0)),0,13))</f>
        <v/>
      </c>
      <c r="P7" s="53" t="str">
        <f ca="1">IF(ISBLANK(OFFSET(INDEX('2. Update Results'!$B$2:$B$17,MATCH($B7,'2. Update Results'!$B$2:$B$17,0)),0,14)),"",OFFSET(INDEX('2. Update Results'!$B$2:$B$17,MATCH($B7,'2. Update Results'!$B$2:$B$17,0)),0,14))</f>
        <v/>
      </c>
      <c r="Q7" s="53" t="str">
        <f ca="1">IF(ISBLANK(OFFSET(INDEX('2. Update Results'!$B$2:$B$17,MATCH($B7,'2. Update Results'!$B$2:$B$17,0)),0,15)),"",OFFSET(INDEX('2. Update Results'!$B$2:$B$17,MATCH($B7,'2. Update Results'!$B$2:$B$17,0)),0,15))</f>
        <v/>
      </c>
      <c r="R7" s="53" t="str">
        <f ca="1">IF(ISBLANK(OFFSET(INDEX('2. Update Results'!$B$2:$B$17,MATCH($B7,'2. Update Results'!$B$2:$B$17,0)),0,16)),"",OFFSET(INDEX('2. Update Results'!$B$2:$B$17,MATCH($B7,'2. Update Results'!$B$2:$B$17,0)),0,16))</f>
        <v/>
      </c>
    </row>
    <row r="8" spans="1:18" s="55" customFormat="1" x14ac:dyDescent="0.25">
      <c r="A8" s="54">
        <f ca="1">IF(B8="","",IF(AND($C8=$C7, $D8=$D7),$A7,'2. Update Results'!$T6))</f>
        <v>6</v>
      </c>
      <c r="B8" s="50" t="str">
        <f>IF(IF(ISERROR(VLOOKUP('2. Update Results'!$T6,'2. Update Results'!$A$2:$R$17,2,FALSE)), "", VLOOKUP('2. Update Results'!$T6,'2. Update Results'!$A$2:$R$17,2,FALSE))=0,"",IF(ISERROR(VLOOKUP('2. Update Results'!$T6,'2. Update Results'!$A$2:$R$17,2,FALSE)), "", VLOOKUP('2. Update Results'!$T6,'2. Update Results'!$A$2:$R$17,2,FALSE)))</f>
        <v>Top Spin</v>
      </c>
      <c r="C8" s="72">
        <f ca="1">IF(ISBLANK(OFFSET(INDEX('2. Update Results'!$B$2:$B$17,MATCH($B8,'2. Update Results'!$B$2:$B$17,0)),0,1)),"",OFFSET(INDEX('2. Update Results'!$B$2:$B$17,MATCH($B8,'2. Update Results'!$B$2:$B$17,0)),0,1))</f>
        <v>24</v>
      </c>
      <c r="D8" s="72">
        <f ca="1">IF(ISBLANK(OFFSET(INDEX('2. Update Results'!$B$2:$B$17,MATCH($B8,'2. Update Results'!$B$2:$B$17,0)),0,2)),"",OFFSET(INDEX('2. Update Results'!$B$2:$B$17,MATCH($B8,'2. Update Results'!$B$2:$B$17,0)),0,2))</f>
        <v>2</v>
      </c>
      <c r="E8" s="51">
        <f ca="1">IF(ISBLANK(OFFSET(INDEX('2. Update Results'!$B$2:$B$17,MATCH($B8,'2. Update Results'!$B$2:$B$17,0)),0,3)),"",OFFSET(INDEX('2. Update Results'!$B$2:$B$17,MATCH($B8,'2. Update Results'!$B$2:$B$17,0)),0,3))</f>
        <v>2</v>
      </c>
      <c r="F8" s="51">
        <f ca="1">IF(ISBLANK(OFFSET(INDEX('2. Update Results'!$B$2:$B$17,MATCH($B8,'2. Update Results'!$B$2:$B$17,0)),0,4)),"",OFFSET(INDEX('2. Update Results'!$B$2:$B$17,MATCH($B8,'2. Update Results'!$B$2:$B$17,0)),0,4))</f>
        <v>2</v>
      </c>
      <c r="G8" s="51">
        <f ca="1">IF(ISBLANK(OFFSET(INDEX('2. Update Results'!$B$2:$B$17,MATCH($B8,'2. Update Results'!$B$2:$B$17,0)),0,5)),"",OFFSET(INDEX('2. Update Results'!$B$2:$B$17,MATCH($B8,'2. Update Results'!$B$2:$B$17,0)),0,5))</f>
        <v>1</v>
      </c>
      <c r="H8" s="51">
        <f ca="1">IF(ISBLANK(OFFSET(INDEX('2. Update Results'!$B$2:$B$17,MATCH($B8,'2. Update Results'!$B$2:$B$17,0)),0,6)),"",OFFSET(INDEX('2. Update Results'!$B$2:$B$17,MATCH($B8,'2. Update Results'!$B$2:$B$17,0)),0,6))</f>
        <v>2</v>
      </c>
      <c r="I8" s="51">
        <f ca="1">IF(ISBLANK(OFFSET(INDEX('2. Update Results'!$B$2:$B$17,MATCH($B8,'2. Update Results'!$B$2:$B$17,0)),0,7)),"",OFFSET(INDEX('2. Update Results'!$B$2:$B$17,MATCH($B8,'2. Update Results'!$B$2:$B$17,0)),0,7))</f>
        <v>3</v>
      </c>
      <c r="J8" s="51">
        <f ca="1">IF(ISBLANK(OFFSET(INDEX('2. Update Results'!$B$2:$B$17,MATCH($B8,'2. Update Results'!$B$2:$B$17,0)),0,8)),"",OFFSET(INDEX('2. Update Results'!$B$2:$B$17,MATCH($B8,'2. Update Results'!$B$2:$B$17,0)),0,8))</f>
        <v>2</v>
      </c>
      <c r="K8" s="51">
        <f ca="1">IF(ISBLANK(OFFSET(INDEX('2. Update Results'!$B$2:$B$17,MATCH($B8,'2. Update Results'!$B$2:$B$17,0)),0,9)),"",OFFSET(INDEX('2. Update Results'!$B$2:$B$17,MATCH($B8,'2. Update Results'!$B$2:$B$17,0)),0,9))</f>
        <v>2</v>
      </c>
      <c r="L8" s="51">
        <f ca="1">IF(ISBLANK(OFFSET(INDEX('2. Update Results'!$B$2:$B$17,MATCH($B8,'2. Update Results'!$B$2:$B$17,0)),0,10)),"",OFFSET(INDEX('2. Update Results'!$B$2:$B$17,MATCH($B8,'2. Update Results'!$B$2:$B$17,0)),0,10))</f>
        <v>1</v>
      </c>
      <c r="M8" s="51">
        <f ca="1">IF(ISBLANK(OFFSET(INDEX('2. Update Results'!$B$2:$B$17,MATCH($B8,'2. Update Results'!$B$2:$B$17,0)),0,11)),"",OFFSET(INDEX('2. Update Results'!$B$2:$B$17,MATCH($B8,'2. Update Results'!$B$2:$B$17,0)),0,11))</f>
        <v>2</v>
      </c>
      <c r="N8" s="60">
        <f ca="1">IF(ISBLANK(OFFSET(INDEX('2. Update Results'!$B$2:$B$17,MATCH($B8,'2. Update Results'!$B$2:$B$17,0)),0,12)),"",OFFSET(INDEX('2. Update Results'!$B$2:$B$17,MATCH($B8,'2. Update Results'!$B$2:$B$17,0)),0,12))</f>
        <v>3</v>
      </c>
      <c r="O8" s="51" t="str">
        <f ca="1">IF(ISBLANK(OFFSET(INDEX('2. Update Results'!$B$2:$B$17,MATCH($B8,'2. Update Results'!$B$2:$B$17,0)),0,13)),"",OFFSET(INDEX('2. Update Results'!$B$2:$B$17,MATCH($B8,'2. Update Results'!$B$2:$B$17,0)),0,13))</f>
        <v/>
      </c>
      <c r="P8" s="51" t="str">
        <f ca="1">IF(ISBLANK(OFFSET(INDEX('2. Update Results'!$B$2:$B$17,MATCH($B8,'2. Update Results'!$B$2:$B$17,0)),0,14)),"",OFFSET(INDEX('2. Update Results'!$B$2:$B$17,MATCH($B8,'2. Update Results'!$B$2:$B$17,0)),0,14))</f>
        <v/>
      </c>
      <c r="Q8" s="51" t="str">
        <f ca="1">IF(ISBLANK(OFFSET(INDEX('2. Update Results'!$B$2:$B$17,MATCH($B8,'2. Update Results'!$B$2:$B$17,0)),0,15)),"",OFFSET(INDEX('2. Update Results'!$B$2:$B$17,MATCH($B8,'2. Update Results'!$B$2:$B$17,0)),0,15))</f>
        <v/>
      </c>
      <c r="R8" s="51" t="str">
        <f ca="1">IF(ISBLANK(OFFSET(INDEX('2. Update Results'!$B$2:$B$17,MATCH($B8,'2. Update Results'!$B$2:$B$17,0)),0,16)),"",OFFSET(INDEX('2. Update Results'!$B$2:$B$17,MATCH($B8,'2. Update Results'!$B$2:$B$17,0)),0,16))</f>
        <v/>
      </c>
    </row>
    <row r="9" spans="1:18" s="55" customFormat="1" x14ac:dyDescent="0.25">
      <c r="A9" s="56">
        <f ca="1">IF(B9="","",IF(AND($C9=$C8, $D9=$D8),$A8,'2. Update Results'!$T7))</f>
        <v>7</v>
      </c>
      <c r="B9" s="52" t="str">
        <f>IF(IF(ISERROR(VLOOKUP('2. Update Results'!$T7,'2. Update Results'!$A$2:$R$17,2,FALSE)), "", VLOOKUP('2. Update Results'!$T7,'2. Update Results'!$A$2:$R$17,2,FALSE))=0,"",IF(ISERROR(VLOOKUP('2. Update Results'!$T7,'2. Update Results'!$A$2:$R$17,2,FALSE)), "", VLOOKUP('2. Update Results'!$T7,'2. Update Results'!$A$2:$R$17,2,FALSE)))</f>
        <v>Lefties</v>
      </c>
      <c r="C9" s="72">
        <f ca="1">IF(ISBLANK(OFFSET(INDEX('2. Update Results'!$B$2:$B$17,MATCH($B9,'2. Update Results'!$B$2:$B$17,0)),0,1)),"",OFFSET(INDEX('2. Update Results'!$B$2:$B$17,MATCH($B9,'2. Update Results'!$B$2:$B$17,0)),0,1))</f>
        <v>22</v>
      </c>
      <c r="D9" s="72">
        <f ca="1">IF(ISBLANK(OFFSET(INDEX('2. Update Results'!$B$2:$B$17,MATCH($B9,'2. Update Results'!$B$2:$B$17,0)),0,2)),"",OFFSET(INDEX('2. Update Results'!$B$2:$B$17,MATCH($B9,'2. Update Results'!$B$2:$B$17,0)),0,2))</f>
        <v>2</v>
      </c>
      <c r="E9" s="53">
        <f ca="1">IF(ISBLANK(OFFSET(INDEX('2. Update Results'!$B$2:$B$17,MATCH($B9,'2. Update Results'!$B$2:$B$17,0)),0,3)),"",OFFSET(INDEX('2. Update Results'!$B$2:$B$17,MATCH($B9,'2. Update Results'!$B$2:$B$17,0)),0,3))</f>
        <v>1</v>
      </c>
      <c r="F9" s="53">
        <f ca="1">IF(ISBLANK(OFFSET(INDEX('2. Update Results'!$B$2:$B$17,MATCH($B9,'2. Update Results'!$B$2:$B$17,0)),0,4)),"",OFFSET(INDEX('2. Update Results'!$B$2:$B$17,MATCH($B9,'2. Update Results'!$B$2:$B$17,0)),0,4))</f>
        <v>2</v>
      </c>
      <c r="G9" s="53">
        <f ca="1">IF(ISBLANK(OFFSET(INDEX('2. Update Results'!$B$2:$B$17,MATCH($B9,'2. Update Results'!$B$2:$B$17,0)),0,5)),"",OFFSET(INDEX('2. Update Results'!$B$2:$B$17,MATCH($B9,'2. Update Results'!$B$2:$B$17,0)),0,5))</f>
        <v>3</v>
      </c>
      <c r="H9" s="53">
        <f ca="1">IF(ISBLANK(OFFSET(INDEX('2. Update Results'!$B$2:$B$17,MATCH($B9,'2. Update Results'!$B$2:$B$17,0)),0,6)),"",OFFSET(INDEX('2. Update Results'!$B$2:$B$17,MATCH($B9,'2. Update Results'!$B$2:$B$17,0)),0,6))</f>
        <v>1</v>
      </c>
      <c r="I9" s="53">
        <f ca="1">IF(ISBLANK(OFFSET(INDEX('2. Update Results'!$B$2:$B$17,MATCH($B9,'2. Update Results'!$B$2:$B$17,0)),0,7)),"",OFFSET(INDEX('2. Update Results'!$B$2:$B$17,MATCH($B9,'2. Update Results'!$B$2:$B$17,0)),0,7))</f>
        <v>2</v>
      </c>
      <c r="J9" s="53">
        <f ca="1">IF(ISBLANK(OFFSET(INDEX('2. Update Results'!$B$2:$B$17,MATCH($B9,'2. Update Results'!$B$2:$B$17,0)),0,8)),"",OFFSET(INDEX('2. Update Results'!$B$2:$B$17,MATCH($B9,'2. Update Results'!$B$2:$B$17,0)),0,8))</f>
        <v>1</v>
      </c>
      <c r="K9" s="53">
        <f ca="1">IF(ISBLANK(OFFSET(INDEX('2. Update Results'!$B$2:$B$17,MATCH($B9,'2. Update Results'!$B$2:$B$17,0)),0,9)),"",OFFSET(INDEX('2. Update Results'!$B$2:$B$17,MATCH($B9,'2. Update Results'!$B$2:$B$17,0)),0,9))</f>
        <v>2</v>
      </c>
      <c r="L9" s="53">
        <f ca="1">IF(ISBLANK(OFFSET(INDEX('2. Update Results'!$B$2:$B$17,MATCH($B9,'2. Update Results'!$B$2:$B$17,0)),0,10)),"",OFFSET(INDEX('2. Update Results'!$B$2:$B$17,MATCH($B9,'2. Update Results'!$B$2:$B$17,0)),0,10))</f>
        <v>3</v>
      </c>
      <c r="M9" s="53">
        <f ca="1">IF(ISBLANK(OFFSET(INDEX('2. Update Results'!$B$2:$B$17,MATCH($B9,'2. Update Results'!$B$2:$B$17,0)),0,11)),"",OFFSET(INDEX('2. Update Results'!$B$2:$B$17,MATCH($B9,'2. Update Results'!$B$2:$B$17,0)),0,11))</f>
        <v>1</v>
      </c>
      <c r="N9" s="59">
        <f ca="1">IF(ISBLANK(OFFSET(INDEX('2. Update Results'!$B$2:$B$17,MATCH($B9,'2. Update Results'!$B$2:$B$17,0)),0,12)),"",OFFSET(INDEX('2. Update Results'!$B$2:$B$17,MATCH($B9,'2. Update Results'!$B$2:$B$17,0)),0,12))</f>
        <v>2</v>
      </c>
      <c r="O9" s="53" t="str">
        <f ca="1">IF(ISBLANK(OFFSET(INDEX('2. Update Results'!$B$2:$B$17,MATCH($B9,'2. Update Results'!$B$2:$B$17,0)),0,13)),"",OFFSET(INDEX('2. Update Results'!$B$2:$B$17,MATCH($B9,'2. Update Results'!$B$2:$B$17,0)),0,13))</f>
        <v/>
      </c>
      <c r="P9" s="53" t="str">
        <f ca="1">IF(ISBLANK(OFFSET(INDEX('2. Update Results'!$B$2:$B$17,MATCH($B9,'2. Update Results'!$B$2:$B$17,0)),0,14)),"",OFFSET(INDEX('2. Update Results'!$B$2:$B$17,MATCH($B9,'2. Update Results'!$B$2:$B$17,0)),0,14))</f>
        <v/>
      </c>
      <c r="Q9" s="53" t="str">
        <f ca="1">IF(ISBLANK(OFFSET(INDEX('2. Update Results'!$B$2:$B$17,MATCH($B9,'2. Update Results'!$B$2:$B$17,0)),0,15)),"",OFFSET(INDEX('2. Update Results'!$B$2:$B$17,MATCH($B9,'2. Update Results'!$B$2:$B$17,0)),0,15))</f>
        <v/>
      </c>
      <c r="R9" s="53" t="str">
        <f ca="1">IF(ISBLANK(OFFSET(INDEX('2. Update Results'!$B$2:$B$17,MATCH($B9,'2. Update Results'!$B$2:$B$17,0)),0,16)),"",OFFSET(INDEX('2. Update Results'!$B$2:$B$17,MATCH($B9,'2. Update Results'!$B$2:$B$17,0)),0,16))</f>
        <v/>
      </c>
    </row>
    <row r="10" spans="1:18" hidden="1" x14ac:dyDescent="0.25">
      <c r="A10" s="42" t="str">
        <f>IF(B10="","",IF(AND($C10=$C9, $D10=$D9),$A9,'2. Update Results'!$T8))</f>
        <v/>
      </c>
      <c r="B10" s="35" t="str">
        <f>IF(ISERROR(VLOOKUP('2. Update Results'!$T8,'2. Update Results'!$A$2:$N$17,2,FALSE)), "", VLOOKUP('2. Update Results'!$T8,'2. Update Results'!$A$2:$N$17,2,FALSE))</f>
        <v/>
      </c>
      <c r="C10" s="73">
        <f ca="1">IF(ISBLANK(OFFSET(INDEX('2. Update Results'!$B$2:$B$17,MATCH($B10,'2. Update Results'!$B$2:$B$17,0)),0,1)),"",OFFSET(INDEX('2. Update Results'!$B$2:$B$17,MATCH($B10,'2. Update Results'!$B$2:$B$17,0)),0,1))</f>
        <v>0</v>
      </c>
      <c r="D10" s="73">
        <f ca="1">IF(ISBLANK(OFFSET(INDEX('2. Update Results'!$B$2:$B$17,MATCH($B10,'2. Update Results'!$B$2:$B$17,0)),0,2)),"",OFFSET(INDEX('2. Update Results'!$B$2:$B$17,MATCH($B10,'2. Update Results'!$B$2:$B$17,0)),0,2))</f>
        <v>0</v>
      </c>
      <c r="E10" s="36" t="str">
        <f ca="1">IF(ISBLANK(OFFSET(INDEX('2. Update Results'!$B$2:$B$17,MATCH($B10,'2. Update Results'!$B$2:$B$17,0)),0,3)),"",OFFSET(INDEX('2. Update Results'!$B$2:$B$17,MATCH($B10,'2. Update Results'!$B$2:$B$17,0)),0,3))</f>
        <v/>
      </c>
      <c r="F10" s="36" t="str">
        <f ca="1">IF(ISBLANK(OFFSET(INDEX('2. Update Results'!$B$2:$B$17,MATCH($B10,'2. Update Results'!$B$2:$B$17,0)),0,4)),"",OFFSET(INDEX('2. Update Results'!$B$2:$B$17,MATCH($B10,'2. Update Results'!$B$2:$B$17,0)),0,4))</f>
        <v/>
      </c>
      <c r="G10" s="36" t="str">
        <f ca="1">IF(ISBLANK(OFFSET(INDEX('2. Update Results'!$B$2:$B$17,MATCH($B10,'2. Update Results'!$B$2:$B$17,0)),0,5)),"",OFFSET(INDEX('2. Update Results'!$B$2:$B$17,MATCH($B10,'2. Update Results'!$B$2:$B$17,0)),0,5))</f>
        <v/>
      </c>
      <c r="H10" s="36" t="str">
        <f ca="1">IF(ISBLANK(OFFSET(INDEX('2. Update Results'!$B$2:$B$17,MATCH($B10,'2. Update Results'!$B$2:$B$17,0)),0,6)),"",OFFSET(INDEX('2. Update Results'!$B$2:$B$17,MATCH($B10,'2. Update Results'!$B$2:$B$17,0)),0,6))</f>
        <v/>
      </c>
      <c r="I10" s="36" t="str">
        <f ca="1">IF(ISBLANK(OFFSET(INDEX('2. Update Results'!$B$2:$B$17,MATCH($B10,'2. Update Results'!$B$2:$B$17,0)),0,7)),"",OFFSET(INDEX('2. Update Results'!$B$2:$B$17,MATCH($B10,'2. Update Results'!$B$2:$B$17,0)),0,7))</f>
        <v/>
      </c>
      <c r="J10" s="36" t="str">
        <f ca="1">IF(ISBLANK(OFFSET(INDEX('2. Update Results'!$B$2:$B$17,MATCH($B10,'2. Update Results'!$B$2:$B$17,0)),0,8)),"",OFFSET(INDEX('2. Update Results'!$B$2:$B$17,MATCH($B10,'2. Update Results'!$B$2:$B$17,0)),0,8))</f>
        <v/>
      </c>
      <c r="K10" s="36" t="str">
        <f ca="1">IF(ISBLANK(OFFSET(INDEX('2. Update Results'!$B$2:$B$17,MATCH($B10,'2. Update Results'!$B$2:$B$17,0)),0,9)),"",OFFSET(INDEX('2. Update Results'!$B$2:$B$17,MATCH($B10,'2. Update Results'!$B$2:$B$17,0)),0,9))</f>
        <v/>
      </c>
      <c r="L10" s="36" t="str">
        <f ca="1">IF(ISBLANK(OFFSET(INDEX('2. Update Results'!$B$2:$B$17,MATCH($B10,'2. Update Results'!$B$2:$B$17,0)),0,10)),"",OFFSET(INDEX('2. Update Results'!$B$2:$B$17,MATCH($B10,'2. Update Results'!$B$2:$B$17,0)),0,10))</f>
        <v/>
      </c>
      <c r="M10" s="36" t="str">
        <f ca="1">IF(ISBLANK(OFFSET(INDEX('2. Update Results'!$B$2:$B$17,MATCH($B10,'2. Update Results'!$B$2:$B$17,0)),0,11)),"",OFFSET(INDEX('2. Update Results'!$B$2:$B$17,MATCH($B10,'2. Update Results'!$B$2:$B$17,0)),0,11))</f>
        <v/>
      </c>
      <c r="N10" s="43" t="str">
        <f ca="1">IF(ISBLANK(OFFSET(INDEX('2. Update Results'!$B$2:$B$17,MATCH($B10,'2. Update Results'!$B$2:$B$17,0)),0,12)),"",OFFSET(INDEX('2. Update Results'!$B$2:$B$17,MATCH($B10,'2. Update Results'!$B$2:$B$17,0)),0,12))</f>
        <v/>
      </c>
      <c r="O10" s="36" t="str">
        <f ca="1">IF(ISBLANK(OFFSET(INDEX('2. Update Results'!$B$2:$B$17,MATCH($B10,'2. Update Results'!$B$2:$B$17,0)),0,13)),"",OFFSET(INDEX('2. Update Results'!$B$2:$B$17,MATCH($B10,'2. Update Results'!$B$2:$B$17,0)),0,13))</f>
        <v/>
      </c>
      <c r="P10" s="36" t="str">
        <f ca="1">IF(ISBLANK(OFFSET(INDEX('2. Update Results'!$B$2:$B$17,MATCH($B10,'2. Update Results'!$B$2:$B$17,0)),0,14)),"",OFFSET(INDEX('2. Update Results'!$B$2:$B$17,MATCH($B10,'2. Update Results'!$B$2:$B$17,0)),0,14))</f>
        <v/>
      </c>
      <c r="Q10" s="36" t="str">
        <f ca="1">IF(ISBLANK(OFFSET(INDEX('2. Update Results'!$B$2:$B$17,MATCH($B10,'2. Update Results'!$B$2:$B$17,0)),0,15)),"",OFFSET(INDEX('2. Update Results'!$B$2:$B$17,MATCH($B10,'2. Update Results'!$B$2:$B$17,0)),0,15))</f>
        <v/>
      </c>
      <c r="R10" s="43" t="str">
        <f ca="1">IF(ISBLANK(OFFSET(INDEX('2. Update Results'!$B$2:$B$17,MATCH($B10,'2. Update Results'!$B$2:$B$17,0)),0,16)),"",OFFSET(INDEX('2. Update Results'!$B$2:$B$17,MATCH($B10,'2. Update Results'!$B$2:$B$17,0)),0,16))</f>
        <v/>
      </c>
    </row>
    <row r="11" spans="1:18" hidden="1" x14ac:dyDescent="0.25">
      <c r="A11" s="44" t="str">
        <f>IF(B11="","",IF(AND($C11=$C10, $D11=$D10),$A10,'2. Update Results'!$T9))</f>
        <v/>
      </c>
      <c r="B11" s="37" t="str">
        <f>IF(ISERROR(VLOOKUP('2. Update Results'!$T9,'2. Update Results'!$A$2:$N$17,2,FALSE)), "", VLOOKUP('2. Update Results'!$T9,'2. Update Results'!$A$2:$N$17,2,FALSE))</f>
        <v/>
      </c>
      <c r="C11" s="73">
        <f ca="1">IF(ISBLANK(OFFSET(INDEX('2. Update Results'!$B$2:$B$17,MATCH($B11,'2. Update Results'!$B$2:$B$17,0)),0,1)),"",OFFSET(INDEX('2. Update Results'!$B$2:$B$17,MATCH($B11,'2. Update Results'!$B$2:$B$17,0)),0,1))</f>
        <v>0</v>
      </c>
      <c r="D11" s="73">
        <f ca="1">IF(ISBLANK(OFFSET(INDEX('2. Update Results'!$B$2:$B$17,MATCH($B11,'2. Update Results'!$B$2:$B$17,0)),0,2)),"",OFFSET(INDEX('2. Update Results'!$B$2:$B$17,MATCH($B11,'2. Update Results'!$B$2:$B$17,0)),0,2))</f>
        <v>0</v>
      </c>
      <c r="E11" s="38" t="str">
        <f ca="1">IF(ISBLANK(OFFSET(INDEX('2. Update Results'!$B$2:$B$17,MATCH($B11,'2. Update Results'!$B$2:$B$17,0)),0,3)),"",OFFSET(INDEX('2. Update Results'!$B$2:$B$17,MATCH($B11,'2. Update Results'!$B$2:$B$17,0)),0,3))</f>
        <v/>
      </c>
      <c r="F11" s="38" t="str">
        <f ca="1">IF(ISBLANK(OFFSET(INDEX('2. Update Results'!$B$2:$B$17,MATCH($B11,'2. Update Results'!$B$2:$B$17,0)),0,4)),"",OFFSET(INDEX('2. Update Results'!$B$2:$B$17,MATCH($B11,'2. Update Results'!$B$2:$B$17,0)),0,4))</f>
        <v/>
      </c>
      <c r="G11" s="38" t="str">
        <f ca="1">IF(ISBLANK(OFFSET(INDEX('2. Update Results'!$B$2:$B$17,MATCH($B11,'2. Update Results'!$B$2:$B$17,0)),0,5)),"",OFFSET(INDEX('2. Update Results'!$B$2:$B$17,MATCH($B11,'2. Update Results'!$B$2:$B$17,0)),0,5))</f>
        <v/>
      </c>
      <c r="H11" s="38" t="str">
        <f ca="1">IF(ISBLANK(OFFSET(INDEX('2. Update Results'!$B$2:$B$17,MATCH($B11,'2. Update Results'!$B$2:$B$17,0)),0,6)),"",OFFSET(INDEX('2. Update Results'!$B$2:$B$17,MATCH($B11,'2. Update Results'!$B$2:$B$17,0)),0,6))</f>
        <v/>
      </c>
      <c r="I11" s="38" t="str">
        <f ca="1">IF(ISBLANK(OFFSET(INDEX('2. Update Results'!$B$2:$B$17,MATCH($B11,'2. Update Results'!$B$2:$B$17,0)),0,7)),"",OFFSET(INDEX('2. Update Results'!$B$2:$B$17,MATCH($B11,'2. Update Results'!$B$2:$B$17,0)),0,7))</f>
        <v/>
      </c>
      <c r="J11" s="38" t="str">
        <f ca="1">IF(ISBLANK(OFFSET(INDEX('2. Update Results'!$B$2:$B$17,MATCH($B11,'2. Update Results'!$B$2:$B$17,0)),0,8)),"",OFFSET(INDEX('2. Update Results'!$B$2:$B$17,MATCH($B11,'2. Update Results'!$B$2:$B$17,0)),0,8))</f>
        <v/>
      </c>
      <c r="K11" s="38" t="str">
        <f ca="1">IF(ISBLANK(OFFSET(INDEX('2. Update Results'!$B$2:$B$17,MATCH($B11,'2. Update Results'!$B$2:$B$17,0)),0,9)),"",OFFSET(INDEX('2. Update Results'!$B$2:$B$17,MATCH($B11,'2. Update Results'!$B$2:$B$17,0)),0,9))</f>
        <v/>
      </c>
      <c r="L11" s="38" t="str">
        <f ca="1">IF(ISBLANK(OFFSET(INDEX('2. Update Results'!$B$2:$B$17,MATCH($B11,'2. Update Results'!$B$2:$B$17,0)),0,10)),"",OFFSET(INDEX('2. Update Results'!$B$2:$B$17,MATCH($B11,'2. Update Results'!$B$2:$B$17,0)),0,10))</f>
        <v/>
      </c>
      <c r="M11" s="38" t="str">
        <f ca="1">IF(ISBLANK(OFFSET(INDEX('2. Update Results'!$B$2:$B$17,MATCH($B11,'2. Update Results'!$B$2:$B$17,0)),0,11)),"",OFFSET(INDEX('2. Update Results'!$B$2:$B$17,MATCH($B11,'2. Update Results'!$B$2:$B$17,0)),0,11))</f>
        <v/>
      </c>
      <c r="N11" s="45" t="str">
        <f ca="1">IF(ISBLANK(OFFSET(INDEX('2. Update Results'!$B$2:$B$17,MATCH($B11,'2. Update Results'!$B$2:$B$17,0)),0,12)),"",OFFSET(INDEX('2. Update Results'!$B$2:$B$17,MATCH($B11,'2. Update Results'!$B$2:$B$17,0)),0,12))</f>
        <v/>
      </c>
      <c r="O11" s="41" t="str">
        <f ca="1">IF(ISBLANK(OFFSET(INDEX('2. Update Results'!$B$2:$B$17,MATCH($B11,'2. Update Results'!$B$2:$B$17,0)),0,13)),"",OFFSET(INDEX('2. Update Results'!$B$2:$B$17,MATCH($B11,'2. Update Results'!$B$2:$B$17,0)),0,13))</f>
        <v/>
      </c>
      <c r="P11" s="41" t="str">
        <f ca="1">IF(ISBLANK(OFFSET(INDEX('2. Update Results'!$B$2:$B$17,MATCH($B11,'2. Update Results'!$B$2:$B$17,0)),0,14)),"",OFFSET(INDEX('2. Update Results'!$B$2:$B$17,MATCH($B11,'2. Update Results'!$B$2:$B$17,0)),0,14))</f>
        <v/>
      </c>
      <c r="Q11" s="41" t="str">
        <f ca="1">IF(ISBLANK(OFFSET(INDEX('2. Update Results'!$B$2:$B$17,MATCH($B11,'2. Update Results'!$B$2:$B$17,0)),0,15)),"",OFFSET(INDEX('2. Update Results'!$B$2:$B$17,MATCH($B11,'2. Update Results'!$B$2:$B$17,0)),0,15))</f>
        <v/>
      </c>
      <c r="R11" s="41" t="str">
        <f ca="1">IF(ISBLANK(OFFSET(INDEX('2. Update Results'!$B$2:$B$17,MATCH($B11,'2. Update Results'!$B$2:$B$17,0)),0,16)),"",OFFSET(INDEX('2. Update Results'!$B$2:$B$17,MATCH($B11,'2. Update Results'!$B$2:$B$17,0)),0,16))</f>
        <v/>
      </c>
    </row>
    <row r="12" spans="1:18" hidden="1" x14ac:dyDescent="0.25">
      <c r="A12" s="42" t="str">
        <f>IF(B12="","",IF(AND($C12=$C11, $D12=$D11),$A11,'2. Update Results'!$T10))</f>
        <v/>
      </c>
      <c r="B12" s="35" t="str">
        <f>IF(ISERROR(VLOOKUP('2. Update Results'!$T10,'2. Update Results'!$A$2:$N$17,2,FALSE)), "", VLOOKUP('2. Update Results'!$T10,'2. Update Results'!$A$2:$N$17,2,FALSE))</f>
        <v/>
      </c>
      <c r="C12" s="73">
        <f ca="1">IF(ISBLANK(OFFSET(INDEX('2. Update Results'!$B$2:$B$17,MATCH($B12,'2. Update Results'!$B$2:$B$17,0)),0,1)),"",OFFSET(INDEX('2. Update Results'!$B$2:$B$17,MATCH($B12,'2. Update Results'!$B$2:$B$17,0)),0,1))</f>
        <v>0</v>
      </c>
      <c r="D12" s="73">
        <f ca="1">IF(ISBLANK(OFFSET(INDEX('2. Update Results'!$B$2:$B$17,MATCH($B12,'2. Update Results'!$B$2:$B$17,0)),0,2)),"",OFFSET(INDEX('2. Update Results'!$B$2:$B$17,MATCH($B12,'2. Update Results'!$B$2:$B$17,0)),0,2))</f>
        <v>0</v>
      </c>
      <c r="E12" s="36" t="str">
        <f ca="1">IF(ISBLANK(OFFSET(INDEX('2. Update Results'!$B$2:$B$17,MATCH($B12,'2. Update Results'!$B$2:$B$17,0)),0,3)),"",OFFSET(INDEX('2. Update Results'!$B$2:$B$17,MATCH($B12,'2. Update Results'!$B$2:$B$17,0)),0,3))</f>
        <v/>
      </c>
      <c r="F12" s="36" t="str">
        <f ca="1">IF(ISBLANK(OFFSET(INDEX('2. Update Results'!$B$2:$B$17,MATCH($B12,'2. Update Results'!$B$2:$B$17,0)),0,4)),"",OFFSET(INDEX('2. Update Results'!$B$2:$B$17,MATCH($B12,'2. Update Results'!$B$2:$B$17,0)),0,4))</f>
        <v/>
      </c>
      <c r="G12" s="36" t="str">
        <f ca="1">IF(ISBLANK(OFFSET(INDEX('2. Update Results'!$B$2:$B$17,MATCH($B12,'2. Update Results'!$B$2:$B$17,0)),0,5)),"",OFFSET(INDEX('2. Update Results'!$B$2:$B$17,MATCH($B12,'2. Update Results'!$B$2:$B$17,0)),0,5))</f>
        <v/>
      </c>
      <c r="H12" s="36" t="str">
        <f ca="1">IF(ISBLANK(OFFSET(INDEX('2. Update Results'!$B$2:$B$17,MATCH($B12,'2. Update Results'!$B$2:$B$17,0)),0,6)),"",OFFSET(INDEX('2. Update Results'!$B$2:$B$17,MATCH($B12,'2. Update Results'!$B$2:$B$17,0)),0,6))</f>
        <v/>
      </c>
      <c r="I12" s="36" t="str">
        <f ca="1">IF(ISBLANK(OFFSET(INDEX('2. Update Results'!$B$2:$B$17,MATCH($B12,'2. Update Results'!$B$2:$B$17,0)),0,7)),"",OFFSET(INDEX('2. Update Results'!$B$2:$B$17,MATCH($B12,'2. Update Results'!$B$2:$B$17,0)),0,7))</f>
        <v/>
      </c>
      <c r="J12" s="36" t="str">
        <f ca="1">IF(ISBLANK(OFFSET(INDEX('2. Update Results'!$B$2:$B$17,MATCH($B12,'2. Update Results'!$B$2:$B$17,0)),0,8)),"",OFFSET(INDEX('2. Update Results'!$B$2:$B$17,MATCH($B12,'2. Update Results'!$B$2:$B$17,0)),0,8))</f>
        <v/>
      </c>
      <c r="K12" s="36" t="str">
        <f ca="1">IF(ISBLANK(OFFSET(INDEX('2. Update Results'!$B$2:$B$17,MATCH($B12,'2. Update Results'!$B$2:$B$17,0)),0,9)),"",OFFSET(INDEX('2. Update Results'!$B$2:$B$17,MATCH($B12,'2. Update Results'!$B$2:$B$17,0)),0,9))</f>
        <v/>
      </c>
      <c r="L12" s="36" t="str">
        <f ca="1">IF(ISBLANK(OFFSET(INDEX('2. Update Results'!$B$2:$B$17,MATCH($B12,'2. Update Results'!$B$2:$B$17,0)),0,10)),"",OFFSET(INDEX('2. Update Results'!$B$2:$B$17,MATCH($B12,'2. Update Results'!$B$2:$B$17,0)),0,10))</f>
        <v/>
      </c>
      <c r="M12" s="36" t="str">
        <f ca="1">IF(ISBLANK(OFFSET(INDEX('2. Update Results'!$B$2:$B$17,MATCH($B12,'2. Update Results'!$B$2:$B$17,0)),0,11)),"",OFFSET(INDEX('2. Update Results'!$B$2:$B$17,MATCH($B12,'2. Update Results'!$B$2:$B$17,0)),0,11))</f>
        <v/>
      </c>
      <c r="N12" s="43" t="str">
        <f ca="1">IF(ISBLANK(OFFSET(INDEX('2. Update Results'!$B$2:$B$17,MATCH($B12,'2. Update Results'!$B$2:$B$17,0)),0,12)),"",OFFSET(INDEX('2. Update Results'!$B$2:$B$17,MATCH($B12,'2. Update Results'!$B$2:$B$17,0)),0,12))</f>
        <v/>
      </c>
      <c r="O12" s="36" t="str">
        <f ca="1">IF(ISBLANK(OFFSET(INDEX('2. Update Results'!$B$2:$B$17,MATCH($B12,'2. Update Results'!$B$2:$B$17,0)),0,13)),"",OFFSET(INDEX('2. Update Results'!$B$2:$B$17,MATCH($B12,'2. Update Results'!$B$2:$B$17,0)),0,13))</f>
        <v/>
      </c>
      <c r="P12" s="36" t="str">
        <f ca="1">IF(ISBLANK(OFFSET(INDEX('2. Update Results'!$B$2:$B$17,MATCH($B12,'2. Update Results'!$B$2:$B$17,0)),0,14)),"",OFFSET(INDEX('2. Update Results'!$B$2:$B$17,MATCH($B12,'2. Update Results'!$B$2:$B$17,0)),0,14))</f>
        <v/>
      </c>
      <c r="Q12" s="36" t="str">
        <f ca="1">IF(ISBLANK(OFFSET(INDEX('2. Update Results'!$B$2:$B$17,MATCH($B12,'2. Update Results'!$B$2:$B$17,0)),0,15)),"",OFFSET(INDEX('2. Update Results'!$B$2:$B$17,MATCH($B12,'2. Update Results'!$B$2:$B$17,0)),0,15))</f>
        <v/>
      </c>
      <c r="R12" s="43" t="str">
        <f ca="1">IF(ISBLANK(OFFSET(INDEX('2. Update Results'!$B$2:$B$17,MATCH($B12,'2. Update Results'!$B$2:$B$17,0)),0,16)),"",OFFSET(INDEX('2. Update Results'!$B$2:$B$17,MATCH($B12,'2. Update Results'!$B$2:$B$17,0)),0,16))</f>
        <v/>
      </c>
    </row>
    <row r="13" spans="1:18" hidden="1" x14ac:dyDescent="0.25">
      <c r="A13" s="44" t="str">
        <f>IF(B13="","",IF(AND($C13=$C12, $D13=$D12),$A12,'2. Update Results'!$T11))</f>
        <v/>
      </c>
      <c r="B13" s="37" t="str">
        <f>IF(ISERROR(VLOOKUP('2. Update Results'!$T11,'2. Update Results'!$A$2:$N$17,2,FALSE)), "", VLOOKUP('2. Update Results'!$T11,'2. Update Results'!$A$2:$N$17,2,FALSE))</f>
        <v/>
      </c>
      <c r="C13" s="73">
        <f ca="1">IF(ISBLANK(OFFSET(INDEX('2. Update Results'!$B$2:$B$17,MATCH($B13,'2. Update Results'!$B$2:$B$17,0)),0,1)),"",OFFSET(INDEX('2. Update Results'!$B$2:$B$17,MATCH($B13,'2. Update Results'!$B$2:$B$17,0)),0,1))</f>
        <v>0</v>
      </c>
      <c r="D13" s="73">
        <f ca="1">IF(ISBLANK(OFFSET(INDEX('2. Update Results'!$B$2:$B$17,MATCH($B13,'2. Update Results'!$B$2:$B$17,0)),0,2)),"",OFFSET(INDEX('2. Update Results'!$B$2:$B$17,MATCH($B13,'2. Update Results'!$B$2:$B$17,0)),0,2))</f>
        <v>0</v>
      </c>
      <c r="E13" s="38" t="str">
        <f ca="1">IF(ISBLANK(OFFSET(INDEX('2. Update Results'!$B$2:$B$17,MATCH($B13,'2. Update Results'!$B$2:$B$17,0)),0,3)),"",OFFSET(INDEX('2. Update Results'!$B$2:$B$17,MATCH($B13,'2. Update Results'!$B$2:$B$17,0)),0,3))</f>
        <v/>
      </c>
      <c r="F13" s="38" t="str">
        <f ca="1">IF(ISBLANK(OFFSET(INDEX('2. Update Results'!$B$2:$B$17,MATCH($B13,'2. Update Results'!$B$2:$B$17,0)),0,4)),"",OFFSET(INDEX('2. Update Results'!$B$2:$B$17,MATCH($B13,'2. Update Results'!$B$2:$B$17,0)),0,4))</f>
        <v/>
      </c>
      <c r="G13" s="38" t="str">
        <f ca="1">IF(ISBLANK(OFFSET(INDEX('2. Update Results'!$B$2:$B$17,MATCH($B13,'2. Update Results'!$B$2:$B$17,0)),0,5)),"",OFFSET(INDEX('2. Update Results'!$B$2:$B$17,MATCH($B13,'2. Update Results'!$B$2:$B$17,0)),0,5))</f>
        <v/>
      </c>
      <c r="H13" s="38" t="str">
        <f ca="1">IF(ISBLANK(OFFSET(INDEX('2. Update Results'!$B$2:$B$17,MATCH($B13,'2. Update Results'!$B$2:$B$17,0)),0,6)),"",OFFSET(INDEX('2. Update Results'!$B$2:$B$17,MATCH($B13,'2. Update Results'!$B$2:$B$17,0)),0,6))</f>
        <v/>
      </c>
      <c r="I13" s="38" t="str">
        <f ca="1">IF(ISBLANK(OFFSET(INDEX('2. Update Results'!$B$2:$B$17,MATCH($B13,'2. Update Results'!$B$2:$B$17,0)),0,7)),"",OFFSET(INDEX('2. Update Results'!$B$2:$B$17,MATCH($B13,'2. Update Results'!$B$2:$B$17,0)),0,7))</f>
        <v/>
      </c>
      <c r="J13" s="38" t="str">
        <f ca="1">IF(ISBLANK(OFFSET(INDEX('2. Update Results'!$B$2:$B$17,MATCH($B13,'2. Update Results'!$B$2:$B$17,0)),0,8)),"",OFFSET(INDEX('2. Update Results'!$B$2:$B$17,MATCH($B13,'2. Update Results'!$B$2:$B$17,0)),0,8))</f>
        <v/>
      </c>
      <c r="K13" s="38" t="str">
        <f ca="1">IF(ISBLANK(OFFSET(INDEX('2. Update Results'!$B$2:$B$17,MATCH($B13,'2. Update Results'!$B$2:$B$17,0)),0,9)),"",OFFSET(INDEX('2. Update Results'!$B$2:$B$17,MATCH($B13,'2. Update Results'!$B$2:$B$17,0)),0,9))</f>
        <v/>
      </c>
      <c r="L13" s="38" t="str">
        <f ca="1">IF(ISBLANK(OFFSET(INDEX('2. Update Results'!$B$2:$B$17,MATCH($B13,'2. Update Results'!$B$2:$B$17,0)),0,10)),"",OFFSET(INDEX('2. Update Results'!$B$2:$B$17,MATCH($B13,'2. Update Results'!$B$2:$B$17,0)),0,10))</f>
        <v/>
      </c>
      <c r="M13" s="38" t="str">
        <f ca="1">IF(ISBLANK(OFFSET(INDEX('2. Update Results'!$B$2:$B$17,MATCH($B13,'2. Update Results'!$B$2:$B$17,0)),0,11)),"",OFFSET(INDEX('2. Update Results'!$B$2:$B$17,MATCH($B13,'2. Update Results'!$B$2:$B$17,0)),0,11))</f>
        <v/>
      </c>
      <c r="N13" s="45" t="str">
        <f ca="1">IF(ISBLANK(OFFSET(INDEX('2. Update Results'!$B$2:$B$17,MATCH($B13,'2. Update Results'!$B$2:$B$17,0)),0,12)),"",OFFSET(INDEX('2. Update Results'!$B$2:$B$17,MATCH($B13,'2. Update Results'!$B$2:$B$17,0)),0,12))</f>
        <v/>
      </c>
      <c r="O13" s="41" t="str">
        <f ca="1">IF(ISBLANK(OFFSET(INDEX('2. Update Results'!$B$2:$B$17,MATCH($B13,'2. Update Results'!$B$2:$B$17,0)),0,13)),"",OFFSET(INDEX('2. Update Results'!$B$2:$B$17,MATCH($B13,'2. Update Results'!$B$2:$B$17,0)),0,13))</f>
        <v/>
      </c>
      <c r="P13" s="41" t="str">
        <f ca="1">IF(ISBLANK(OFFSET(INDEX('2. Update Results'!$B$2:$B$17,MATCH($B13,'2. Update Results'!$B$2:$B$17,0)),0,14)),"",OFFSET(INDEX('2. Update Results'!$B$2:$B$17,MATCH($B13,'2. Update Results'!$B$2:$B$17,0)),0,14))</f>
        <v/>
      </c>
      <c r="Q13" s="41" t="str">
        <f ca="1">IF(ISBLANK(OFFSET(INDEX('2. Update Results'!$B$2:$B$17,MATCH($B13,'2. Update Results'!$B$2:$B$17,0)),0,15)),"",OFFSET(INDEX('2. Update Results'!$B$2:$B$17,MATCH($B13,'2. Update Results'!$B$2:$B$17,0)),0,15))</f>
        <v/>
      </c>
      <c r="R13" s="41" t="str">
        <f ca="1">IF(ISBLANK(OFFSET(INDEX('2. Update Results'!$B$2:$B$17,MATCH($B13,'2. Update Results'!$B$2:$B$17,0)),0,16)),"",OFFSET(INDEX('2. Update Results'!$B$2:$B$17,MATCH($B13,'2. Update Results'!$B$2:$B$17,0)),0,16))</f>
        <v/>
      </c>
    </row>
    <row r="14" spans="1:18" hidden="1" x14ac:dyDescent="0.25">
      <c r="A14" s="42" t="str">
        <f>IF(B14="","",IF(AND($C14=$C13, $D14=$D13),$A13,'2. Update Results'!$T12))</f>
        <v/>
      </c>
      <c r="B14" s="35" t="str">
        <f>IF(ISERROR(VLOOKUP('2. Update Results'!$T12,'2. Update Results'!$A$2:$N$17,2,FALSE)), "", VLOOKUP('2. Update Results'!$T12,'2. Update Results'!$A$2:$N$17,2,FALSE))</f>
        <v/>
      </c>
      <c r="C14" s="73">
        <f ca="1">IF(ISBLANK(OFFSET(INDEX('2. Update Results'!$B$2:$B$17,MATCH($B14,'2. Update Results'!$B$2:$B$17,0)),0,1)),"",OFFSET(INDEX('2. Update Results'!$B$2:$B$17,MATCH($B14,'2. Update Results'!$B$2:$B$17,0)),0,1))</f>
        <v>0</v>
      </c>
      <c r="D14" s="73">
        <f ca="1">IF(ISBLANK(OFFSET(INDEX('2. Update Results'!$B$2:$B$17,MATCH($B14,'2. Update Results'!$B$2:$B$17,0)),0,2)),"",OFFSET(INDEX('2. Update Results'!$B$2:$B$17,MATCH($B14,'2. Update Results'!$B$2:$B$17,0)),0,2))</f>
        <v>0</v>
      </c>
      <c r="E14" s="36" t="str">
        <f ca="1">IF(ISBLANK(OFFSET(INDEX('2. Update Results'!$B$2:$B$17,MATCH($B14,'2. Update Results'!$B$2:$B$17,0)),0,3)),"",OFFSET(INDEX('2. Update Results'!$B$2:$B$17,MATCH($B14,'2. Update Results'!$B$2:$B$17,0)),0,3))</f>
        <v/>
      </c>
      <c r="F14" s="36" t="str">
        <f ca="1">IF(ISBLANK(OFFSET(INDEX('2. Update Results'!$B$2:$B$17,MATCH($B14,'2. Update Results'!$B$2:$B$17,0)),0,4)),"",OFFSET(INDEX('2. Update Results'!$B$2:$B$17,MATCH($B14,'2. Update Results'!$B$2:$B$17,0)),0,4))</f>
        <v/>
      </c>
      <c r="G14" s="36" t="str">
        <f ca="1">IF(ISBLANK(OFFSET(INDEX('2. Update Results'!$B$2:$B$17,MATCH($B14,'2. Update Results'!$B$2:$B$17,0)),0,5)),"",OFFSET(INDEX('2. Update Results'!$B$2:$B$17,MATCH($B14,'2. Update Results'!$B$2:$B$17,0)),0,5))</f>
        <v/>
      </c>
      <c r="H14" s="36" t="str">
        <f ca="1">IF(ISBLANK(OFFSET(INDEX('2. Update Results'!$B$2:$B$17,MATCH($B14,'2. Update Results'!$B$2:$B$17,0)),0,6)),"",OFFSET(INDEX('2. Update Results'!$B$2:$B$17,MATCH($B14,'2. Update Results'!$B$2:$B$17,0)),0,6))</f>
        <v/>
      </c>
      <c r="I14" s="36" t="str">
        <f ca="1">IF(ISBLANK(OFFSET(INDEX('2. Update Results'!$B$2:$B$17,MATCH($B14,'2. Update Results'!$B$2:$B$17,0)),0,7)),"",OFFSET(INDEX('2. Update Results'!$B$2:$B$17,MATCH($B14,'2. Update Results'!$B$2:$B$17,0)),0,7))</f>
        <v/>
      </c>
      <c r="J14" s="36" t="str">
        <f ca="1">IF(ISBLANK(OFFSET(INDEX('2. Update Results'!$B$2:$B$17,MATCH($B14,'2. Update Results'!$B$2:$B$17,0)),0,8)),"",OFFSET(INDEX('2. Update Results'!$B$2:$B$17,MATCH($B14,'2. Update Results'!$B$2:$B$17,0)),0,8))</f>
        <v/>
      </c>
      <c r="K14" s="36" t="str">
        <f ca="1">IF(ISBLANK(OFFSET(INDEX('2. Update Results'!$B$2:$B$17,MATCH($B14,'2. Update Results'!$B$2:$B$17,0)),0,9)),"",OFFSET(INDEX('2. Update Results'!$B$2:$B$17,MATCH($B14,'2. Update Results'!$B$2:$B$17,0)),0,9))</f>
        <v/>
      </c>
      <c r="L14" s="36" t="str">
        <f ca="1">IF(ISBLANK(OFFSET(INDEX('2. Update Results'!$B$2:$B$17,MATCH($B14,'2. Update Results'!$B$2:$B$17,0)),0,10)),"",OFFSET(INDEX('2. Update Results'!$B$2:$B$17,MATCH($B14,'2. Update Results'!$B$2:$B$17,0)),0,10))</f>
        <v/>
      </c>
      <c r="M14" s="36" t="str">
        <f ca="1">IF(ISBLANK(OFFSET(INDEX('2. Update Results'!$B$2:$B$17,MATCH($B14,'2. Update Results'!$B$2:$B$17,0)),0,11)),"",OFFSET(INDEX('2. Update Results'!$B$2:$B$17,MATCH($B14,'2. Update Results'!$B$2:$B$17,0)),0,11))</f>
        <v/>
      </c>
      <c r="N14" s="43" t="str">
        <f ca="1">IF(ISBLANK(OFFSET(INDEX('2. Update Results'!$B$2:$B$17,MATCH($B14,'2. Update Results'!$B$2:$B$17,0)),0,12)),"",OFFSET(INDEX('2. Update Results'!$B$2:$B$17,MATCH($B14,'2. Update Results'!$B$2:$B$17,0)),0,12))</f>
        <v/>
      </c>
      <c r="O14" s="36" t="str">
        <f ca="1">IF(ISBLANK(OFFSET(INDEX('2. Update Results'!$B$2:$B$17,MATCH($B14,'2. Update Results'!$B$2:$B$17,0)),0,13)),"",OFFSET(INDEX('2. Update Results'!$B$2:$B$17,MATCH($B14,'2. Update Results'!$B$2:$B$17,0)),0,13))</f>
        <v/>
      </c>
      <c r="P14" s="36" t="str">
        <f ca="1">IF(ISBLANK(OFFSET(INDEX('2. Update Results'!$B$2:$B$17,MATCH($B14,'2. Update Results'!$B$2:$B$17,0)),0,14)),"",OFFSET(INDEX('2. Update Results'!$B$2:$B$17,MATCH($B14,'2. Update Results'!$B$2:$B$17,0)),0,14))</f>
        <v/>
      </c>
      <c r="Q14" s="36" t="str">
        <f ca="1">IF(ISBLANK(OFFSET(INDEX('2. Update Results'!$B$2:$B$17,MATCH($B14,'2. Update Results'!$B$2:$B$17,0)),0,15)),"",OFFSET(INDEX('2. Update Results'!$B$2:$B$17,MATCH($B14,'2. Update Results'!$B$2:$B$17,0)),0,15))</f>
        <v/>
      </c>
      <c r="R14" s="43" t="str">
        <f ca="1">IF(ISBLANK(OFFSET(INDEX('2. Update Results'!$B$2:$B$17,MATCH($B14,'2. Update Results'!$B$2:$B$17,0)),0,16)),"",OFFSET(INDEX('2. Update Results'!$B$2:$B$17,MATCH($B14,'2. Update Results'!$B$2:$B$17,0)),0,16))</f>
        <v/>
      </c>
    </row>
    <row r="15" spans="1:18" hidden="1" x14ac:dyDescent="0.25">
      <c r="A15" s="44" t="str">
        <f>IF(B15="","",IF(AND($C15=$C14, $D15=$D14),$A14,'2. Update Results'!$T13))</f>
        <v/>
      </c>
      <c r="B15" s="37" t="str">
        <f>IF(ISERROR(VLOOKUP('2. Update Results'!$T13,'2. Update Results'!$A$2:$N$17,2,FALSE)), "", VLOOKUP('2. Update Results'!$T13,'2. Update Results'!$A$2:$N$17,2,FALSE))</f>
        <v/>
      </c>
      <c r="C15" s="73">
        <f ca="1">IF(ISBLANK(OFFSET(INDEX('2. Update Results'!$B$2:$B$17,MATCH($B15,'2. Update Results'!$B$2:$B$17,0)),0,1)),"",OFFSET(INDEX('2. Update Results'!$B$2:$B$17,MATCH($B15,'2. Update Results'!$B$2:$B$17,0)),0,1))</f>
        <v>0</v>
      </c>
      <c r="D15" s="73">
        <f ca="1">IF(ISBLANK(OFFSET(INDEX('2. Update Results'!$B$2:$B$17,MATCH($B15,'2. Update Results'!$B$2:$B$17,0)),0,2)),"",OFFSET(INDEX('2. Update Results'!$B$2:$B$17,MATCH($B15,'2. Update Results'!$B$2:$B$17,0)),0,2))</f>
        <v>0</v>
      </c>
      <c r="E15" s="38" t="str">
        <f ca="1">IF(ISBLANK(OFFSET(INDEX('2. Update Results'!$B$2:$B$17,MATCH($B15,'2. Update Results'!$B$2:$B$17,0)),0,3)),"",OFFSET(INDEX('2. Update Results'!$B$2:$B$17,MATCH($B15,'2. Update Results'!$B$2:$B$17,0)),0,3))</f>
        <v/>
      </c>
      <c r="F15" s="38" t="str">
        <f ca="1">IF(ISBLANK(OFFSET(INDEX('2. Update Results'!$B$2:$B$17,MATCH($B15,'2. Update Results'!$B$2:$B$17,0)),0,4)),"",OFFSET(INDEX('2. Update Results'!$B$2:$B$17,MATCH($B15,'2. Update Results'!$B$2:$B$17,0)),0,4))</f>
        <v/>
      </c>
      <c r="G15" s="38" t="str">
        <f ca="1">IF(ISBLANK(OFFSET(INDEX('2. Update Results'!$B$2:$B$17,MATCH($B15,'2. Update Results'!$B$2:$B$17,0)),0,5)),"",OFFSET(INDEX('2. Update Results'!$B$2:$B$17,MATCH($B15,'2. Update Results'!$B$2:$B$17,0)),0,5))</f>
        <v/>
      </c>
      <c r="H15" s="38" t="str">
        <f ca="1">IF(ISBLANK(OFFSET(INDEX('2. Update Results'!$B$2:$B$17,MATCH($B15,'2. Update Results'!$B$2:$B$17,0)),0,6)),"",OFFSET(INDEX('2. Update Results'!$B$2:$B$17,MATCH($B15,'2. Update Results'!$B$2:$B$17,0)),0,6))</f>
        <v/>
      </c>
      <c r="I15" s="38" t="str">
        <f ca="1">IF(ISBLANK(OFFSET(INDEX('2. Update Results'!$B$2:$B$17,MATCH($B15,'2. Update Results'!$B$2:$B$17,0)),0,7)),"",OFFSET(INDEX('2. Update Results'!$B$2:$B$17,MATCH($B15,'2. Update Results'!$B$2:$B$17,0)),0,7))</f>
        <v/>
      </c>
      <c r="J15" s="38" t="str">
        <f ca="1">IF(ISBLANK(OFFSET(INDEX('2. Update Results'!$B$2:$B$17,MATCH($B15,'2. Update Results'!$B$2:$B$17,0)),0,8)),"",OFFSET(INDEX('2. Update Results'!$B$2:$B$17,MATCH($B15,'2. Update Results'!$B$2:$B$17,0)),0,8))</f>
        <v/>
      </c>
      <c r="K15" s="38" t="str">
        <f ca="1">IF(ISBLANK(OFFSET(INDEX('2. Update Results'!$B$2:$B$17,MATCH($B15,'2. Update Results'!$B$2:$B$17,0)),0,9)),"",OFFSET(INDEX('2. Update Results'!$B$2:$B$17,MATCH($B15,'2. Update Results'!$B$2:$B$17,0)),0,9))</f>
        <v/>
      </c>
      <c r="L15" s="38" t="str">
        <f ca="1">IF(ISBLANK(OFFSET(INDEX('2. Update Results'!$B$2:$B$17,MATCH($B15,'2. Update Results'!$B$2:$B$17,0)),0,10)),"",OFFSET(INDEX('2. Update Results'!$B$2:$B$17,MATCH($B15,'2. Update Results'!$B$2:$B$17,0)),0,10))</f>
        <v/>
      </c>
      <c r="M15" s="38" t="str">
        <f ca="1">IF(ISBLANK(OFFSET(INDEX('2. Update Results'!$B$2:$B$17,MATCH($B15,'2. Update Results'!$B$2:$B$17,0)),0,11)),"",OFFSET(INDEX('2. Update Results'!$B$2:$B$17,MATCH($B15,'2. Update Results'!$B$2:$B$17,0)),0,11))</f>
        <v/>
      </c>
      <c r="N15" s="45" t="str">
        <f ca="1">IF(ISBLANK(OFFSET(INDEX('2. Update Results'!$B$2:$B$17,MATCH($B15,'2. Update Results'!$B$2:$B$17,0)),0,12)),"",OFFSET(INDEX('2. Update Results'!$B$2:$B$17,MATCH($B15,'2. Update Results'!$B$2:$B$17,0)),0,12))</f>
        <v/>
      </c>
      <c r="O15" s="41" t="str">
        <f ca="1">IF(ISBLANK(OFFSET(INDEX('2. Update Results'!$B$2:$B$17,MATCH($B15,'2. Update Results'!$B$2:$B$17,0)),0,13)),"",OFFSET(INDEX('2. Update Results'!$B$2:$B$17,MATCH($B15,'2. Update Results'!$B$2:$B$17,0)),0,13))</f>
        <v/>
      </c>
      <c r="P15" s="41" t="str">
        <f ca="1">IF(ISBLANK(OFFSET(INDEX('2. Update Results'!$B$2:$B$17,MATCH($B15,'2. Update Results'!$B$2:$B$17,0)),0,14)),"",OFFSET(INDEX('2. Update Results'!$B$2:$B$17,MATCH($B15,'2. Update Results'!$B$2:$B$17,0)),0,14))</f>
        <v/>
      </c>
      <c r="Q15" s="41" t="str">
        <f ca="1">IF(ISBLANK(OFFSET(INDEX('2. Update Results'!$B$2:$B$17,MATCH($B15,'2. Update Results'!$B$2:$B$17,0)),0,15)),"",OFFSET(INDEX('2. Update Results'!$B$2:$B$17,MATCH($B15,'2. Update Results'!$B$2:$B$17,0)),0,15))</f>
        <v/>
      </c>
      <c r="R15" s="41" t="str">
        <f ca="1">IF(ISBLANK(OFFSET(INDEX('2. Update Results'!$B$2:$B$17,MATCH($B15,'2. Update Results'!$B$2:$B$17,0)),0,16)),"",OFFSET(INDEX('2. Update Results'!$B$2:$B$17,MATCH($B15,'2. Update Results'!$B$2:$B$17,0)),0,16))</f>
        <v/>
      </c>
    </row>
    <row r="16" spans="1:18" hidden="1" x14ac:dyDescent="0.25">
      <c r="A16" s="42" t="str">
        <f>IF(B16="","",IF(AND($C16=$C15, $D16=$D15),$A15,'2. Update Results'!$T14))</f>
        <v/>
      </c>
      <c r="B16" s="35" t="str">
        <f>IF(ISERROR(VLOOKUP('2. Update Results'!$T14,'2. Update Results'!$A$2:$N$17,2,FALSE)), "", VLOOKUP('2. Update Results'!$T14,'2. Update Results'!$A$2:$N$17,2,FALSE))</f>
        <v/>
      </c>
      <c r="C16" s="73">
        <f ca="1">IF(ISBLANK(OFFSET(INDEX('2. Update Results'!$B$2:$B$17,MATCH($B16,'2. Update Results'!$B$2:$B$17,0)),0,1)),"",OFFSET(INDEX('2. Update Results'!$B$2:$B$17,MATCH($B16,'2. Update Results'!$B$2:$B$17,0)),0,1))</f>
        <v>0</v>
      </c>
      <c r="D16" s="73">
        <f ca="1">IF(ISBLANK(OFFSET(INDEX('2. Update Results'!$B$2:$B$17,MATCH($B16,'2. Update Results'!$B$2:$B$17,0)),0,2)),"",OFFSET(INDEX('2. Update Results'!$B$2:$B$17,MATCH($B16,'2. Update Results'!$B$2:$B$17,0)),0,2))</f>
        <v>0</v>
      </c>
      <c r="E16" s="36" t="str">
        <f ca="1">IF(ISBLANK(OFFSET(INDEX('2. Update Results'!$B$2:$B$17,MATCH($B16,'2. Update Results'!$B$2:$B$17,0)),0,3)),"",OFFSET(INDEX('2. Update Results'!$B$2:$B$17,MATCH($B16,'2. Update Results'!$B$2:$B$17,0)),0,3))</f>
        <v/>
      </c>
      <c r="F16" s="36" t="str">
        <f ca="1">IF(ISBLANK(OFFSET(INDEX('2. Update Results'!$B$2:$B$17,MATCH($B16,'2. Update Results'!$B$2:$B$17,0)),0,4)),"",OFFSET(INDEX('2. Update Results'!$B$2:$B$17,MATCH($B16,'2. Update Results'!$B$2:$B$17,0)),0,4))</f>
        <v/>
      </c>
      <c r="G16" s="36" t="str">
        <f ca="1">IF(ISBLANK(OFFSET(INDEX('2. Update Results'!$B$2:$B$17,MATCH($B16,'2. Update Results'!$B$2:$B$17,0)),0,5)),"",OFFSET(INDEX('2. Update Results'!$B$2:$B$17,MATCH($B16,'2. Update Results'!$B$2:$B$17,0)),0,5))</f>
        <v/>
      </c>
      <c r="H16" s="36" t="str">
        <f ca="1">IF(ISBLANK(OFFSET(INDEX('2. Update Results'!$B$2:$B$17,MATCH($B16,'2. Update Results'!$B$2:$B$17,0)),0,6)),"",OFFSET(INDEX('2. Update Results'!$B$2:$B$17,MATCH($B16,'2. Update Results'!$B$2:$B$17,0)),0,6))</f>
        <v/>
      </c>
      <c r="I16" s="36" t="str">
        <f ca="1">IF(ISBLANK(OFFSET(INDEX('2. Update Results'!$B$2:$B$17,MATCH($B16,'2. Update Results'!$B$2:$B$17,0)),0,7)),"",OFFSET(INDEX('2. Update Results'!$B$2:$B$17,MATCH($B16,'2. Update Results'!$B$2:$B$17,0)),0,7))</f>
        <v/>
      </c>
      <c r="J16" s="36" t="str">
        <f ca="1">IF(ISBLANK(OFFSET(INDEX('2. Update Results'!$B$2:$B$17,MATCH($B16,'2. Update Results'!$B$2:$B$17,0)),0,8)),"",OFFSET(INDEX('2. Update Results'!$B$2:$B$17,MATCH($B16,'2. Update Results'!$B$2:$B$17,0)),0,8))</f>
        <v/>
      </c>
      <c r="K16" s="36" t="str">
        <f ca="1">IF(ISBLANK(OFFSET(INDEX('2. Update Results'!$B$2:$B$17,MATCH($B16,'2. Update Results'!$B$2:$B$17,0)),0,9)),"",OFFSET(INDEX('2. Update Results'!$B$2:$B$17,MATCH($B16,'2. Update Results'!$B$2:$B$17,0)),0,9))</f>
        <v/>
      </c>
      <c r="L16" s="36" t="str">
        <f ca="1">IF(ISBLANK(OFFSET(INDEX('2. Update Results'!$B$2:$B$17,MATCH($B16,'2. Update Results'!$B$2:$B$17,0)),0,10)),"",OFFSET(INDEX('2. Update Results'!$B$2:$B$17,MATCH($B16,'2. Update Results'!$B$2:$B$17,0)),0,10))</f>
        <v/>
      </c>
      <c r="M16" s="36" t="str">
        <f ca="1">IF(ISBLANK(OFFSET(INDEX('2. Update Results'!$B$2:$B$17,MATCH($B16,'2. Update Results'!$B$2:$B$17,0)),0,11)),"",OFFSET(INDEX('2. Update Results'!$B$2:$B$17,MATCH($B16,'2. Update Results'!$B$2:$B$17,0)),0,11))</f>
        <v/>
      </c>
      <c r="N16" s="43" t="str">
        <f ca="1">IF(ISBLANK(OFFSET(INDEX('2. Update Results'!$B$2:$B$17,MATCH($B16,'2. Update Results'!$B$2:$B$17,0)),0,12)),"",OFFSET(INDEX('2. Update Results'!$B$2:$B$17,MATCH($B16,'2. Update Results'!$B$2:$B$17,0)),0,12))</f>
        <v/>
      </c>
      <c r="O16" s="36" t="str">
        <f ca="1">IF(ISBLANK(OFFSET(INDEX('2. Update Results'!$B$2:$B$17,MATCH($B16,'2. Update Results'!$B$2:$B$17,0)),0,13)),"",OFFSET(INDEX('2. Update Results'!$B$2:$B$17,MATCH($B16,'2. Update Results'!$B$2:$B$17,0)),0,13))</f>
        <v/>
      </c>
      <c r="P16" s="36" t="str">
        <f ca="1">IF(ISBLANK(OFFSET(INDEX('2. Update Results'!$B$2:$B$17,MATCH($B16,'2. Update Results'!$B$2:$B$17,0)),0,14)),"",OFFSET(INDEX('2. Update Results'!$B$2:$B$17,MATCH($B16,'2. Update Results'!$B$2:$B$17,0)),0,14))</f>
        <v/>
      </c>
      <c r="Q16" s="36" t="str">
        <f ca="1">IF(ISBLANK(OFFSET(INDEX('2. Update Results'!$B$2:$B$17,MATCH($B16,'2. Update Results'!$B$2:$B$17,0)),0,15)),"",OFFSET(INDEX('2. Update Results'!$B$2:$B$17,MATCH($B16,'2. Update Results'!$B$2:$B$17,0)),0,15))</f>
        <v/>
      </c>
      <c r="R16" s="43" t="str">
        <f ca="1">IF(ISBLANK(OFFSET(INDEX('2. Update Results'!$B$2:$B$17,MATCH($B16,'2. Update Results'!$B$2:$B$17,0)),0,16)),"",OFFSET(INDEX('2. Update Results'!$B$2:$B$17,MATCH($B16,'2. Update Results'!$B$2:$B$17,0)),0,16))</f>
        <v/>
      </c>
    </row>
    <row r="17" spans="1:18" hidden="1" x14ac:dyDescent="0.25">
      <c r="A17" s="44" t="str">
        <f>IF(B17="","",IF(AND($C17=$C16, $D17=$D16),$A16,'2. Update Results'!$T15))</f>
        <v/>
      </c>
      <c r="B17" s="37" t="str">
        <f>IF(ISERROR(VLOOKUP('2. Update Results'!$T15,'2. Update Results'!$A$2:$N$17,2,FALSE)), "", VLOOKUP('2. Update Results'!$T15,'2. Update Results'!$A$2:$N$17,2,FALSE))</f>
        <v/>
      </c>
      <c r="C17" s="73">
        <f ca="1">IF(ISBLANK(OFFSET(INDEX('2. Update Results'!$B$2:$B$17,MATCH($B17,'2. Update Results'!$B$2:$B$17,0)),0,1)),"",OFFSET(INDEX('2. Update Results'!$B$2:$B$17,MATCH($B17,'2. Update Results'!$B$2:$B$17,0)),0,1))</f>
        <v>0</v>
      </c>
      <c r="D17" s="73">
        <f ca="1">IF(ISBLANK(OFFSET(INDEX('2. Update Results'!$B$2:$B$17,MATCH($B17,'2. Update Results'!$B$2:$B$17,0)),0,2)),"",OFFSET(INDEX('2. Update Results'!$B$2:$B$17,MATCH($B17,'2. Update Results'!$B$2:$B$17,0)),0,2))</f>
        <v>0</v>
      </c>
      <c r="E17" s="38" t="str">
        <f ca="1">IF(ISBLANK(OFFSET(INDEX('2. Update Results'!$B$2:$B$17,MATCH($B17,'2. Update Results'!$B$2:$B$17,0)),0,3)),"",OFFSET(INDEX('2. Update Results'!$B$2:$B$17,MATCH($B17,'2. Update Results'!$B$2:$B$17,0)),0,3))</f>
        <v/>
      </c>
      <c r="F17" s="38" t="str">
        <f ca="1">IF(ISBLANK(OFFSET(INDEX('2. Update Results'!$B$2:$B$17,MATCH($B17,'2. Update Results'!$B$2:$B$17,0)),0,4)),"",OFFSET(INDEX('2. Update Results'!$B$2:$B$17,MATCH($B17,'2. Update Results'!$B$2:$B$17,0)),0,4))</f>
        <v/>
      </c>
      <c r="G17" s="38" t="str">
        <f ca="1">IF(ISBLANK(OFFSET(INDEX('2. Update Results'!$B$2:$B$17,MATCH($B17,'2. Update Results'!$B$2:$B$17,0)),0,5)),"",OFFSET(INDEX('2. Update Results'!$B$2:$B$17,MATCH($B17,'2. Update Results'!$B$2:$B$17,0)),0,5))</f>
        <v/>
      </c>
      <c r="H17" s="38" t="str">
        <f ca="1">IF(ISBLANK(OFFSET(INDEX('2. Update Results'!$B$2:$B$17,MATCH($B17,'2. Update Results'!$B$2:$B$17,0)),0,6)),"",OFFSET(INDEX('2. Update Results'!$B$2:$B$17,MATCH($B17,'2. Update Results'!$B$2:$B$17,0)),0,6))</f>
        <v/>
      </c>
      <c r="I17" s="38" t="str">
        <f ca="1">IF(ISBLANK(OFFSET(INDEX('2. Update Results'!$B$2:$B$17,MATCH($B17,'2. Update Results'!$B$2:$B$17,0)),0,7)),"",OFFSET(INDEX('2. Update Results'!$B$2:$B$17,MATCH($B17,'2. Update Results'!$B$2:$B$17,0)),0,7))</f>
        <v/>
      </c>
      <c r="J17" s="38" t="str">
        <f ca="1">IF(ISBLANK(OFFSET(INDEX('2. Update Results'!$B$2:$B$17,MATCH($B17,'2. Update Results'!$B$2:$B$17,0)),0,8)),"",OFFSET(INDEX('2. Update Results'!$B$2:$B$17,MATCH($B17,'2. Update Results'!$B$2:$B$17,0)),0,8))</f>
        <v/>
      </c>
      <c r="K17" s="38" t="str">
        <f ca="1">IF(ISBLANK(OFFSET(INDEX('2. Update Results'!$B$2:$B$17,MATCH($B17,'2. Update Results'!$B$2:$B$17,0)),0,9)),"",OFFSET(INDEX('2. Update Results'!$B$2:$B$17,MATCH($B17,'2. Update Results'!$B$2:$B$17,0)),0,9))</f>
        <v/>
      </c>
      <c r="L17" s="38" t="str">
        <f ca="1">IF(ISBLANK(OFFSET(INDEX('2. Update Results'!$B$2:$B$17,MATCH($B17,'2. Update Results'!$B$2:$B$17,0)),0,10)),"",OFFSET(INDEX('2. Update Results'!$B$2:$B$17,MATCH($B17,'2. Update Results'!$B$2:$B$17,0)),0,10))</f>
        <v/>
      </c>
      <c r="M17" s="38" t="str">
        <f ca="1">IF(ISBLANK(OFFSET(INDEX('2. Update Results'!$B$2:$B$17,MATCH($B17,'2. Update Results'!$B$2:$B$17,0)),0,11)),"",OFFSET(INDEX('2. Update Results'!$B$2:$B$17,MATCH($B17,'2. Update Results'!$B$2:$B$17,0)),0,11))</f>
        <v/>
      </c>
      <c r="N17" s="45" t="str">
        <f ca="1">IF(ISBLANK(OFFSET(INDEX('2. Update Results'!$B$2:$B$17,MATCH($B17,'2. Update Results'!$B$2:$B$17,0)),0,12)),"",OFFSET(INDEX('2. Update Results'!$B$2:$B$17,MATCH($B17,'2. Update Results'!$B$2:$B$17,0)),0,12))</f>
        <v/>
      </c>
      <c r="O17" s="41" t="str">
        <f ca="1">IF(ISBLANK(OFFSET(INDEX('2. Update Results'!$B$2:$B$17,MATCH($B17,'2. Update Results'!$B$2:$B$17,0)),0,13)),"",OFFSET(INDEX('2. Update Results'!$B$2:$B$17,MATCH($B17,'2. Update Results'!$B$2:$B$17,0)),0,13))</f>
        <v/>
      </c>
      <c r="P17" s="41" t="str">
        <f ca="1">IF(ISBLANK(OFFSET(INDEX('2. Update Results'!$B$2:$B$17,MATCH($B17,'2. Update Results'!$B$2:$B$17,0)),0,14)),"",OFFSET(INDEX('2. Update Results'!$B$2:$B$17,MATCH($B17,'2. Update Results'!$B$2:$B$17,0)),0,14))</f>
        <v/>
      </c>
      <c r="Q17" s="41" t="str">
        <f ca="1">IF(ISBLANK(OFFSET(INDEX('2. Update Results'!$B$2:$B$17,MATCH($B17,'2. Update Results'!$B$2:$B$17,0)),0,15)),"",OFFSET(INDEX('2. Update Results'!$B$2:$B$17,MATCH($B17,'2. Update Results'!$B$2:$B$17,0)),0,15))</f>
        <v/>
      </c>
      <c r="R17" s="41" t="str">
        <f ca="1">IF(ISBLANK(OFFSET(INDEX('2. Update Results'!$B$2:$B$17,MATCH($B17,'2. Update Results'!$B$2:$B$17,0)),0,16)),"",OFFSET(INDEX('2. Update Results'!$B$2:$B$17,MATCH($B17,'2. Update Results'!$B$2:$B$17,0)),0,16))</f>
        <v/>
      </c>
    </row>
    <row r="18" spans="1:18" hidden="1" x14ac:dyDescent="0.25">
      <c r="A18" s="46" t="str">
        <f>IF(B18="","",IF(AND($C18=$C17, $D18=$D17),$A17,'2. Update Results'!$T16))</f>
        <v/>
      </c>
      <c r="B18" s="47" t="str">
        <f>IF(ISERROR(VLOOKUP('2. Update Results'!$T16,'2. Update Results'!$A$2:$N$17,2,FALSE)), "", VLOOKUP('2. Update Results'!$T16,'2. Update Results'!$A$2:$N$17,2,FALSE))</f>
        <v/>
      </c>
      <c r="C18" s="74">
        <f ca="1">IF(ISBLANK(OFFSET(INDEX('2. Update Results'!$B$2:$B$17,MATCH($B18,'2. Update Results'!$B$2:$B$17,0)),0,1)),"",OFFSET(INDEX('2. Update Results'!$B$2:$B$17,MATCH($B18,'2. Update Results'!$B$2:$B$17,0)),0,1))</f>
        <v>0</v>
      </c>
      <c r="D18" s="74">
        <f ca="1">IF(ISBLANK(OFFSET(INDEX('2. Update Results'!$B$2:$B$17,MATCH($B18,'2. Update Results'!$B$2:$B$17,0)),0,2)),"",OFFSET(INDEX('2. Update Results'!$B$2:$B$17,MATCH($B18,'2. Update Results'!$B$2:$B$17,0)),0,2))</f>
        <v>0</v>
      </c>
      <c r="E18" s="48" t="str">
        <f ca="1">IF(ISBLANK(OFFSET(INDEX('2. Update Results'!$B$2:$B$17,MATCH($B18,'2. Update Results'!$B$2:$B$17,0)),0,3)),"",OFFSET(INDEX('2. Update Results'!$B$2:$B$17,MATCH($B18,'2. Update Results'!$B$2:$B$17,0)),0,3))</f>
        <v/>
      </c>
      <c r="F18" s="48" t="str">
        <f ca="1">IF(ISBLANK(OFFSET(INDEX('2. Update Results'!$B$2:$B$17,MATCH($B18,'2. Update Results'!$B$2:$B$17,0)),0,4)),"",OFFSET(INDEX('2. Update Results'!$B$2:$B$17,MATCH($B18,'2. Update Results'!$B$2:$B$17,0)),0,4))</f>
        <v/>
      </c>
      <c r="G18" s="48" t="str">
        <f ca="1">IF(ISBLANK(OFFSET(INDEX('2. Update Results'!$B$2:$B$17,MATCH($B18,'2. Update Results'!$B$2:$B$17,0)),0,5)),"",OFFSET(INDEX('2. Update Results'!$B$2:$B$17,MATCH($B18,'2. Update Results'!$B$2:$B$17,0)),0,5))</f>
        <v/>
      </c>
      <c r="H18" s="48" t="str">
        <f ca="1">IF(ISBLANK(OFFSET(INDEX('2. Update Results'!$B$2:$B$17,MATCH($B18,'2. Update Results'!$B$2:$B$17,0)),0,6)),"",OFFSET(INDEX('2. Update Results'!$B$2:$B$17,MATCH($B18,'2. Update Results'!$B$2:$B$17,0)),0,6))</f>
        <v/>
      </c>
      <c r="I18" s="48" t="str">
        <f ca="1">IF(ISBLANK(OFFSET(INDEX('2. Update Results'!$B$2:$B$17,MATCH($B18,'2. Update Results'!$B$2:$B$17,0)),0,7)),"",OFFSET(INDEX('2. Update Results'!$B$2:$B$17,MATCH($B18,'2. Update Results'!$B$2:$B$17,0)),0,7))</f>
        <v/>
      </c>
      <c r="J18" s="48" t="str">
        <f ca="1">IF(ISBLANK(OFFSET(INDEX('2. Update Results'!$B$2:$B$17,MATCH($B18,'2. Update Results'!$B$2:$B$17,0)),0,8)),"",OFFSET(INDEX('2. Update Results'!$B$2:$B$17,MATCH($B18,'2. Update Results'!$B$2:$B$17,0)),0,8))</f>
        <v/>
      </c>
      <c r="K18" s="48" t="str">
        <f ca="1">IF(ISBLANK(OFFSET(INDEX('2. Update Results'!$B$2:$B$17,MATCH($B18,'2. Update Results'!$B$2:$B$17,0)),0,9)),"",OFFSET(INDEX('2. Update Results'!$B$2:$B$17,MATCH($B18,'2. Update Results'!$B$2:$B$17,0)),0,9))</f>
        <v/>
      </c>
      <c r="L18" s="48" t="str">
        <f ca="1">IF(ISBLANK(OFFSET(INDEX('2. Update Results'!$B$2:$B$17,MATCH($B18,'2. Update Results'!$B$2:$B$17,0)),0,10)),"",OFFSET(INDEX('2. Update Results'!$B$2:$B$17,MATCH($B18,'2. Update Results'!$B$2:$B$17,0)),0,10))</f>
        <v/>
      </c>
      <c r="M18" s="48" t="str">
        <f ca="1">IF(ISBLANK(OFFSET(INDEX('2. Update Results'!$B$2:$B$17,MATCH($B18,'2. Update Results'!$B$2:$B$17,0)),0,11)),"",OFFSET(INDEX('2. Update Results'!$B$2:$B$17,MATCH($B18,'2. Update Results'!$B$2:$B$17,0)),0,11))</f>
        <v/>
      </c>
      <c r="N18" s="49" t="str">
        <f ca="1">IF(ISBLANK(OFFSET(INDEX('2. Update Results'!$B$2:$B$17,MATCH($B18,'2. Update Results'!$B$2:$B$17,0)),0,12)),"",OFFSET(INDEX('2. Update Results'!$B$2:$B$17,MATCH($B18,'2. Update Results'!$B$2:$B$17,0)),0,12))</f>
        <v/>
      </c>
      <c r="O18" s="36" t="str">
        <f ca="1">IF(ISBLANK(OFFSET(INDEX('2. Update Results'!$B$2:$B$17,MATCH($B18,'2. Update Results'!$B$2:$B$17,0)),0,13)),"",OFFSET(INDEX('2. Update Results'!$B$2:$B$17,MATCH($B18,'2. Update Results'!$B$2:$B$17,0)),0,13))</f>
        <v/>
      </c>
      <c r="P18" s="36" t="str">
        <f ca="1">IF(ISBLANK(OFFSET(INDEX('2. Update Results'!$B$2:$B$17,MATCH($B18,'2. Update Results'!$B$2:$B$17,0)),0,14)),"",OFFSET(INDEX('2. Update Results'!$B$2:$B$17,MATCH($B18,'2. Update Results'!$B$2:$B$17,0)),0,14))</f>
        <v/>
      </c>
      <c r="Q18" s="36" t="str">
        <f ca="1">IF(ISBLANK(OFFSET(INDEX('2. Update Results'!$B$2:$B$17,MATCH($B18,'2. Update Results'!$B$2:$B$17,0)),0,15)),"",OFFSET(INDEX('2. Update Results'!$B$2:$B$17,MATCH($B18,'2. Update Results'!$B$2:$B$17,0)),0,15))</f>
        <v/>
      </c>
      <c r="R18" s="43" t="str">
        <f ca="1">IF(ISBLANK(OFFSET(INDEX('2. Update Results'!$B$2:$B$17,MATCH($B18,'2. Update Results'!$B$2:$B$17,0)),0,16)),"",OFFSET(INDEX('2. Update Results'!$B$2:$B$17,MATCH($B18,'2. Update Results'!$B$2:$B$17,0)),0,16))</f>
        <v/>
      </c>
    </row>
    <row r="20" spans="1:18" x14ac:dyDescent="0.25">
      <c r="A20" s="33" t="s">
        <v>15</v>
      </c>
      <c r="B20" s="34" t="s">
        <v>13</v>
      </c>
      <c r="C20" s="33" t="s">
        <v>12</v>
      </c>
      <c r="D20" s="33" t="s">
        <v>14</v>
      </c>
      <c r="E20" s="33" t="s">
        <v>2</v>
      </c>
      <c r="F20" s="33" t="s">
        <v>3</v>
      </c>
      <c r="G20" s="33" t="s">
        <v>4</v>
      </c>
      <c r="H20" s="33" t="s">
        <v>5</v>
      </c>
      <c r="I20" s="33" t="s">
        <v>6</v>
      </c>
      <c r="J20" s="33" t="s">
        <v>7</v>
      </c>
      <c r="K20" s="33" t="s">
        <v>8</v>
      </c>
      <c r="L20" s="33" t="s">
        <v>9</v>
      </c>
      <c r="M20" s="33" t="s">
        <v>10</v>
      </c>
      <c r="N20" s="33" t="s">
        <v>11</v>
      </c>
      <c r="O20" s="33" t="s">
        <v>21</v>
      </c>
      <c r="P20" s="33" t="s">
        <v>22</v>
      </c>
      <c r="Q20" s="33" t="s">
        <v>23</v>
      </c>
      <c r="R20" s="33" t="s">
        <v>24</v>
      </c>
    </row>
    <row r="21" spans="1:18" x14ac:dyDescent="0.25">
      <c r="A21" s="39">
        <f>IF(B21="","",1)</f>
        <v>1</v>
      </c>
      <c r="B21" s="40" t="str">
        <f>IF(IF(ISERROR(VLOOKUP('2. Update Results'!$T1,'2. Update Results'!$V$2:$AM$33,2,FALSE)), "", VLOOKUP('2. Update Results'!$T1,'2. Update Results'!$V$2:$AM$33,2,FALSE))=0,"",IF(ISERROR(VLOOKUP('2. Update Results'!$T1,'2. Update Results'!$V$2:$AM$33,2,FALSE)), "", VLOOKUP('2. Update Results'!$T1,'2. Update Results'!$V$2:$AM$33,2,FALSE)))</f>
        <v>Betty</v>
      </c>
      <c r="C21" s="71">
        <f ca="1">IF(ISBLANK(OFFSET(INDEX('2. Update Results'!$W$2:$W$33,MATCH($B21,'2. Update Results'!$W$2:$W$33,0)),0,1)),"",OFFSET(INDEX('2. Update Results'!$W$2:$W$33,MATCH($B21,'2. Update Results'!$W$2:$W$33,0)),0,1))</f>
        <v>15</v>
      </c>
      <c r="D21" s="71">
        <f ca="1">IF(ISBLANK(OFFSET(INDEX('2. Update Results'!$W$2:$W$33,MATCH($B21,'2. Update Results'!$W$2:$W$33,0)),0,2)),"",OFFSET(INDEX('2. Update Results'!$W$2:$W$33,MATCH($B21,'2. Update Results'!$W$2:$W$33,0)),0,2))</f>
        <v>5</v>
      </c>
      <c r="E21" s="41">
        <f ca="1">IF(ISBLANK(OFFSET(INDEX('2. Update Results'!$W$2:$W$33,MATCH($B21,'2. Update Results'!$W$2:$W$33,0)),0,3)),"",OFFSET(INDEX('2. Update Results'!$W$2:$W$33,MATCH($B21,'2. Update Results'!$W$2:$W$33,0)),0,3))</f>
        <v>2</v>
      </c>
      <c r="F21" s="77">
        <f ca="1">IF(ISBLANK(OFFSET(INDEX('2. Update Results'!$W$2:$W$33,MATCH($B21,'2. Update Results'!$W$2:$W$33,0)),0,4)),"",OFFSET(INDEX('2. Update Results'!$W$2:$W$33,MATCH($B21,'2. Update Results'!$W$2:$W$33,0)),0,4))</f>
        <v>1</v>
      </c>
      <c r="G21" s="77">
        <f ca="1">IF(ISBLANK(OFFSET(INDEX('2. Update Results'!$W$2:$W$33,MATCH($B21,'2. Update Results'!$W$2:$W$33,0)),0,5)),"",OFFSET(INDEX('2. Update Results'!$W$2:$W$33,MATCH($B21,'2. Update Results'!$W$2:$W$33,0)),0,5))</f>
        <v>1</v>
      </c>
      <c r="H21" s="77">
        <f ca="1">IF(ISBLANK(OFFSET(INDEX('2. Update Results'!$W$2:$W$33,MATCH($B21,'2. Update Results'!$W$2:$W$33,0)),0,6)),"",OFFSET(INDEX('2. Update Results'!$W$2:$W$33,MATCH($B21,'2. Update Results'!$W$2:$W$33,0)),0,6))</f>
        <v>1</v>
      </c>
      <c r="I21" s="77">
        <f ca="1">IF(ISBLANK(OFFSET(INDEX('2. Update Results'!$W$2:$W$33,MATCH($B21,'2. Update Results'!$W$2:$W$33,0)),0,7)),"",OFFSET(INDEX('2. Update Results'!$W$2:$W$33,MATCH($B21,'2. Update Results'!$W$2:$W$33,0)),0,7))</f>
        <v>2</v>
      </c>
      <c r="J21" s="77">
        <f ca="1">IF(ISBLANK(OFFSET(INDEX('2. Update Results'!$W$2:$W$33,MATCH($B21,'2. Update Results'!$W$2:$W$33,0)),0,8)),"",OFFSET(INDEX('2. Update Results'!$W$2:$W$33,MATCH($B21,'2. Update Results'!$W$2:$W$33,0)),0,8))</f>
        <v>1</v>
      </c>
      <c r="K21" s="77">
        <f ca="1">IF(ISBLANK(OFFSET(INDEX('2. Update Results'!$W$2:$W$33,MATCH($B21,'2. Update Results'!$W$2:$W$33,0)),0,9)),"",OFFSET(INDEX('2. Update Results'!$W$2:$W$33,MATCH($B21,'2. Update Results'!$W$2:$W$33,0)),0,9))</f>
        <v>2</v>
      </c>
      <c r="L21" s="77">
        <f ca="1">IF(ISBLANK(OFFSET(INDEX('2. Update Results'!$W$2:$W$33,MATCH($B21,'2. Update Results'!$W$2:$W$33,0)),0,10)),"",OFFSET(INDEX('2. Update Results'!$W$2:$W$33,MATCH($B21,'2. Update Results'!$W$2:$W$33,0)),0,10))</f>
        <v>2</v>
      </c>
      <c r="M21" s="77">
        <f ca="1">IF(ISBLANK(OFFSET(INDEX('2. Update Results'!$W$2:$W$33,MATCH($B21,'2. Update Results'!$W$2:$W$33,0)),0,11)),"",OFFSET(INDEX('2. Update Results'!$W$2:$W$33,MATCH($B21,'2. Update Results'!$W$2:$W$33,0)),0,11))</f>
        <v>1</v>
      </c>
      <c r="N21" s="77">
        <f ca="1">IF(ISBLANK(OFFSET(INDEX('2. Update Results'!$W$2:$W$33,MATCH($B21,'2. Update Results'!$W$2:$W$33,0)),0,12)),"",OFFSET(INDEX('2. Update Results'!$W$2:$W$33,MATCH($B21,'2. Update Results'!$W$2:$W$33,0)),0,12))</f>
        <v>2</v>
      </c>
      <c r="O21" s="77" t="str">
        <f ca="1">IF(ISBLANK(OFFSET(INDEX('2. Update Results'!$W$2:$W$33,MATCH($B21,'2. Update Results'!$W$2:$W$33,0)),0,13)),"",OFFSET(INDEX('2. Update Results'!$W$2:$W$33,MATCH($B21,'2. Update Results'!$W$2:$W$33,0)),0,13))</f>
        <v/>
      </c>
      <c r="P21" s="77" t="str">
        <f ca="1">IF(ISBLANK(OFFSET(INDEX('2. Update Results'!$W$2:$W$33,MATCH($B21,'2. Update Results'!$W$2:$W$33,0)),0,14)),"",OFFSET(INDEX('2. Update Results'!$W$2:$W$33,MATCH($B21,'2. Update Results'!$W$2:$W$33,0)),0,14))</f>
        <v/>
      </c>
      <c r="Q21" s="77" t="str">
        <f ca="1">IF(ISBLANK(OFFSET(INDEX('2. Update Results'!$W$2:$W$33,MATCH($B21,'2. Update Results'!$W$2:$W$33,0)),0,15)),"",OFFSET(INDEX('2. Update Results'!$W$2:$W$33,MATCH($B21,'2. Update Results'!$W$2:$W$33,0)),0,15))</f>
        <v/>
      </c>
      <c r="R21" s="77" t="str">
        <f ca="1">IF(ISBLANK(OFFSET(INDEX('2. Update Results'!$W$2:$W$33,MATCH($B21,'2. Update Results'!$W$2:$W$33,0)),0,16)),"",OFFSET(INDEX('2. Update Results'!$W$2:$W$33,MATCH($B21,'2. Update Results'!$W$2:$W$33,0)),0,16))</f>
        <v/>
      </c>
    </row>
    <row r="22" spans="1:18" s="55" customFormat="1" x14ac:dyDescent="0.25">
      <c r="A22" s="54">
        <f ca="1">IF(B22="","",IF(AND($C22=$C21,$D22=$D21),$A21,'2. Update Results'!$T2))</f>
        <v>2</v>
      </c>
      <c r="B22" s="50" t="str">
        <f>IF(IF(ISERROR(VLOOKUP('2. Update Results'!$T2,'2. Update Results'!$V$2:$AM$33,2,FALSE)), "", VLOOKUP('2. Update Results'!$T2,'2. Update Results'!$V$2:$AM$33,2,FALSE))=0,"",IF(ISERROR(VLOOKUP('2. Update Results'!$T2,'2. Update Results'!$V$2:$AM$33,2,FALSE)), "", VLOOKUP('2. Update Results'!$T2,'2. Update Results'!$V$2:$AM$33,2,FALSE)))</f>
        <v>Graham</v>
      </c>
      <c r="C22" s="72">
        <f ca="1">IF(ISBLANK(OFFSET(INDEX('2. Update Results'!$W$2:$W$33,MATCH($B22,'2. Update Results'!$W$2:$W$33,0)),0,1)),"",OFFSET(INDEX('2. Update Results'!$W$2:$W$33,MATCH($B22,'2. Update Results'!$W$2:$W$33,0)),0,1))</f>
        <v>14</v>
      </c>
      <c r="D22" s="72">
        <f ca="1">IF(ISBLANK(OFFSET(INDEX('2. Update Results'!$W$2:$W$33,MATCH($B22,'2. Update Results'!$W$2:$W$33,0)),0,2)),"",OFFSET(INDEX('2. Update Results'!$W$2:$W$33,MATCH($B22,'2. Update Results'!$W$2:$W$33,0)),0,2))</f>
        <v>6</v>
      </c>
      <c r="E22" s="51">
        <f ca="1">IF(ISBLANK(OFFSET(INDEX('2. Update Results'!$W$2:$W$33,MATCH($B22,'2. Update Results'!$W$2:$W$33,0)),0,3)),"",OFFSET(INDEX('2. Update Results'!$W$2:$W$33,MATCH($B22,'2. Update Results'!$W$2:$W$33,0)),0,3))</f>
        <v>2</v>
      </c>
      <c r="F22" s="51">
        <f ca="1">IF(ISBLANK(OFFSET(INDEX('2. Update Results'!$W$2:$W$33,MATCH($B22,'2. Update Results'!$W$2:$W$33,0)),0,4)),"",OFFSET(INDEX('2. Update Results'!$W$2:$W$33,MATCH($B22,'2. Update Results'!$W$2:$W$33,0)),0,4))</f>
        <v>2</v>
      </c>
      <c r="G22" s="51">
        <f ca="1">IF(ISBLANK(OFFSET(INDEX('2. Update Results'!$W$2:$W$33,MATCH($B22,'2. Update Results'!$W$2:$W$33,0)),0,5)),"",OFFSET(INDEX('2. Update Results'!$W$2:$W$33,MATCH($B22,'2. Update Results'!$W$2:$W$33,0)),0,5))</f>
        <v>0</v>
      </c>
      <c r="H22" s="51">
        <f ca="1">IF(ISBLANK(OFFSET(INDEX('2. Update Results'!$W$2:$W$33,MATCH($B22,'2. Update Results'!$W$2:$W$33,0)),0,6)),"",OFFSET(INDEX('2. Update Results'!$W$2:$W$33,MATCH($B22,'2. Update Results'!$W$2:$W$33,0)),0,6))</f>
        <v>1</v>
      </c>
      <c r="I22" s="51">
        <f ca="1">IF(ISBLANK(OFFSET(INDEX('2. Update Results'!$W$2:$W$33,MATCH($B22,'2. Update Results'!$W$2:$W$33,0)),0,7)),"",OFFSET(INDEX('2. Update Results'!$W$2:$W$33,MATCH($B22,'2. Update Results'!$W$2:$W$33,0)),0,7))</f>
        <v>2</v>
      </c>
      <c r="J22" s="51">
        <f ca="1">IF(ISBLANK(OFFSET(INDEX('2. Update Results'!$W$2:$W$33,MATCH($B22,'2. Update Results'!$W$2:$W$33,0)),0,8)),"",OFFSET(INDEX('2. Update Results'!$W$2:$W$33,MATCH($B22,'2. Update Results'!$W$2:$W$33,0)),0,8))</f>
        <v>2</v>
      </c>
      <c r="K22" s="51">
        <f ca="1">IF(ISBLANK(OFFSET(INDEX('2. Update Results'!$W$2:$W$33,MATCH($B22,'2. Update Results'!$W$2:$W$33,0)),0,9)),"",OFFSET(INDEX('2. Update Results'!$W$2:$W$33,MATCH($B22,'2. Update Results'!$W$2:$W$33,0)),0,9))</f>
        <v>1</v>
      </c>
      <c r="L22" s="51">
        <f ca="1">IF(ISBLANK(OFFSET(INDEX('2. Update Results'!$W$2:$W$33,MATCH($B22,'2. Update Results'!$W$2:$W$33,0)),0,10)),"",OFFSET(INDEX('2. Update Results'!$W$2:$W$33,MATCH($B22,'2. Update Results'!$W$2:$W$33,0)),0,10))</f>
        <v>2</v>
      </c>
      <c r="M22" s="51">
        <f ca="1">IF(ISBLANK(OFFSET(INDEX('2. Update Results'!$W$2:$W$33,MATCH($B22,'2. Update Results'!$W$2:$W$33,0)),0,11)),"",OFFSET(INDEX('2. Update Results'!$W$2:$W$33,MATCH($B22,'2. Update Results'!$W$2:$W$33,0)),0,11))</f>
        <v>1</v>
      </c>
      <c r="N22" s="51">
        <f ca="1">IF(ISBLANK(OFFSET(INDEX('2. Update Results'!$W$2:$W$33,MATCH($B22,'2. Update Results'!$W$2:$W$33,0)),0,12)),"",OFFSET(INDEX('2. Update Results'!$W$2:$W$33,MATCH($B22,'2. Update Results'!$W$2:$W$33,0)),0,12))</f>
        <v>1</v>
      </c>
      <c r="O22" s="51" t="str">
        <f ca="1">IF(ISBLANK(OFFSET(INDEX('2. Update Results'!$W$2:$W$33,MATCH($B22,'2. Update Results'!$W$2:$W$33,0)),0,13)),"",OFFSET(INDEX('2. Update Results'!$W$2:$W$33,MATCH($B22,'2. Update Results'!$W$2:$W$33,0)),0,13))</f>
        <v/>
      </c>
      <c r="P22" s="51" t="str">
        <f ca="1">IF(ISBLANK(OFFSET(INDEX('2. Update Results'!$W$2:$W$33,MATCH($B22,'2. Update Results'!$W$2:$W$33,0)),0,14)),"",OFFSET(INDEX('2. Update Results'!$W$2:$W$33,MATCH($B22,'2. Update Results'!$W$2:$W$33,0)),0,14))</f>
        <v/>
      </c>
      <c r="Q22" s="51" t="str">
        <f ca="1">IF(ISBLANK(OFFSET(INDEX('2. Update Results'!$W$2:$W$33,MATCH($B22,'2. Update Results'!$W$2:$W$33,0)),0,15)),"",OFFSET(INDEX('2. Update Results'!$W$2:$W$33,MATCH($B22,'2. Update Results'!$W$2:$W$33,0)),0,15))</f>
        <v/>
      </c>
      <c r="R22" s="51" t="str">
        <f ca="1">IF(ISBLANK(OFFSET(INDEX('2. Update Results'!$W$2:$W$33,MATCH($B22,'2. Update Results'!$W$2:$W$33,0)),0,16)),"",OFFSET(INDEX('2. Update Results'!$W$2:$W$33,MATCH($B22,'2. Update Results'!$W$2:$W$33,0)),0,16))</f>
        <v/>
      </c>
    </row>
    <row r="23" spans="1:18" s="55" customFormat="1" x14ac:dyDescent="0.25">
      <c r="A23" s="56">
        <f ca="1">IF(B23="","",IF(AND($C23=$C22,$D23=$D22),$A22,'2. Update Results'!$T3))</f>
        <v>2</v>
      </c>
      <c r="B23" s="52" t="str">
        <f>IF(IF(ISERROR(VLOOKUP('2. Update Results'!$T3,'2. Update Results'!$V$2:$AM$33,2,FALSE)), "", VLOOKUP('2. Update Results'!$T3,'2. Update Results'!$V$2:$AM$33,2,FALSE))=0,"",IF(ISERROR(VLOOKUP('2. Update Results'!$T3,'2. Update Results'!$V$2:$AM$33,2,FALSE)), "", VLOOKUP('2. Update Results'!$T3,'2. Update Results'!$V$2:$AM$33,2,FALSE)))</f>
        <v>Garry</v>
      </c>
      <c r="C23" s="72">
        <f ca="1">IF(ISBLANK(OFFSET(INDEX('2. Update Results'!$W$2:$W$33,MATCH($B23,'2. Update Results'!$W$2:$W$33,0)),0,1)),"",OFFSET(INDEX('2. Update Results'!$W$2:$W$33,MATCH($B23,'2. Update Results'!$W$2:$W$33,0)),0,1))</f>
        <v>14</v>
      </c>
      <c r="D23" s="72">
        <f ca="1">IF(ISBLANK(OFFSET(INDEX('2. Update Results'!$W$2:$W$33,MATCH($B23,'2. Update Results'!$W$2:$W$33,0)),0,2)),"",OFFSET(INDEX('2. Update Results'!$W$2:$W$33,MATCH($B23,'2. Update Results'!$W$2:$W$33,0)),0,2))</f>
        <v>6</v>
      </c>
      <c r="E23" s="53">
        <f ca="1">IF(ISBLANK(OFFSET(INDEX('2. Update Results'!$W$2:$W$33,MATCH($B23,'2. Update Results'!$W$2:$W$33,0)),0,3)),"",OFFSET(INDEX('2. Update Results'!$W$2:$W$33,MATCH($B23,'2. Update Results'!$W$2:$W$33,0)),0,3))</f>
        <v>1</v>
      </c>
      <c r="F23" s="53">
        <f ca="1">IF(ISBLANK(OFFSET(INDEX('2. Update Results'!$W$2:$W$33,MATCH($B23,'2. Update Results'!$W$2:$W$33,0)),0,4)),"",OFFSET(INDEX('2. Update Results'!$W$2:$W$33,MATCH($B23,'2. Update Results'!$W$2:$W$33,0)),0,4))</f>
        <v>2</v>
      </c>
      <c r="G23" s="53">
        <f ca="1">IF(ISBLANK(OFFSET(INDEX('2. Update Results'!$W$2:$W$33,MATCH($B23,'2. Update Results'!$W$2:$W$33,0)),0,5)),"",OFFSET(INDEX('2. Update Results'!$W$2:$W$33,MATCH($B23,'2. Update Results'!$W$2:$W$33,0)),0,5))</f>
        <v>0</v>
      </c>
      <c r="H23" s="53">
        <f ca="1">IF(ISBLANK(OFFSET(INDEX('2. Update Results'!$W$2:$W$33,MATCH($B23,'2. Update Results'!$W$2:$W$33,0)),0,6)),"",OFFSET(INDEX('2. Update Results'!$W$2:$W$33,MATCH($B23,'2. Update Results'!$W$2:$W$33,0)),0,6))</f>
        <v>2</v>
      </c>
      <c r="I23" s="53">
        <f ca="1">IF(ISBLANK(OFFSET(INDEX('2. Update Results'!$W$2:$W$33,MATCH($B23,'2. Update Results'!$W$2:$W$33,0)),0,7)),"",OFFSET(INDEX('2. Update Results'!$W$2:$W$33,MATCH($B23,'2. Update Results'!$W$2:$W$33,0)),0,7))</f>
        <v>2</v>
      </c>
      <c r="J23" s="53">
        <f ca="1">IF(ISBLANK(OFFSET(INDEX('2. Update Results'!$W$2:$W$33,MATCH($B23,'2. Update Results'!$W$2:$W$33,0)),0,8)),"",OFFSET(INDEX('2. Update Results'!$W$2:$W$33,MATCH($B23,'2. Update Results'!$W$2:$W$33,0)),0,8))</f>
        <v>2</v>
      </c>
      <c r="K23" s="53">
        <f ca="1">IF(ISBLANK(OFFSET(INDEX('2. Update Results'!$W$2:$W$33,MATCH($B23,'2. Update Results'!$W$2:$W$33,0)),0,9)),"",OFFSET(INDEX('2. Update Results'!$W$2:$W$33,MATCH($B23,'2. Update Results'!$W$2:$W$33,0)),0,9))</f>
        <v>1</v>
      </c>
      <c r="L23" s="53">
        <f ca="1">IF(ISBLANK(OFFSET(INDEX('2. Update Results'!$W$2:$W$33,MATCH($B23,'2. Update Results'!$W$2:$W$33,0)),0,10)),"",OFFSET(INDEX('2. Update Results'!$W$2:$W$33,MATCH($B23,'2. Update Results'!$W$2:$W$33,0)),0,10))</f>
        <v>2</v>
      </c>
      <c r="M23" s="53">
        <f ca="1">IF(ISBLANK(OFFSET(INDEX('2. Update Results'!$W$2:$W$33,MATCH($B23,'2. Update Results'!$W$2:$W$33,0)),0,11)),"",OFFSET(INDEX('2. Update Results'!$W$2:$W$33,MATCH($B23,'2. Update Results'!$W$2:$W$33,0)),0,11))</f>
        <v>1</v>
      </c>
      <c r="N23" s="53">
        <f ca="1">IF(ISBLANK(OFFSET(INDEX('2. Update Results'!$W$2:$W$33,MATCH($B23,'2. Update Results'!$W$2:$W$33,0)),0,12)),"",OFFSET(INDEX('2. Update Results'!$W$2:$W$33,MATCH($B23,'2. Update Results'!$W$2:$W$33,0)),0,12))</f>
        <v>1</v>
      </c>
      <c r="O23" s="53" t="str">
        <f ca="1">IF(ISBLANK(OFFSET(INDEX('2. Update Results'!$W$2:$W$33,MATCH($B23,'2. Update Results'!$W$2:$W$33,0)),0,13)),"",OFFSET(INDEX('2. Update Results'!$W$2:$W$33,MATCH($B23,'2. Update Results'!$W$2:$W$33,0)),0,13))</f>
        <v/>
      </c>
      <c r="P23" s="53" t="str">
        <f ca="1">IF(ISBLANK(OFFSET(INDEX('2. Update Results'!$W$2:$W$33,MATCH($B23,'2. Update Results'!$W$2:$W$33,0)),0,14)),"",OFFSET(INDEX('2. Update Results'!$W$2:$W$33,MATCH($B23,'2. Update Results'!$W$2:$W$33,0)),0,14))</f>
        <v/>
      </c>
      <c r="Q23" s="53" t="str">
        <f ca="1">IF(ISBLANK(OFFSET(INDEX('2. Update Results'!$W$2:$W$33,MATCH($B23,'2. Update Results'!$W$2:$W$33,0)),0,15)),"",OFFSET(INDEX('2. Update Results'!$W$2:$W$33,MATCH($B23,'2. Update Results'!$W$2:$W$33,0)),0,15))</f>
        <v/>
      </c>
      <c r="R23" s="53" t="str">
        <f ca="1">IF(ISBLANK(OFFSET(INDEX('2. Update Results'!$W$2:$W$33,MATCH($B23,'2. Update Results'!$W$2:$W$33,0)),0,16)),"",OFFSET(INDEX('2. Update Results'!$W$2:$W$33,MATCH($B23,'2. Update Results'!$W$2:$W$33,0)),0,16))</f>
        <v/>
      </c>
    </row>
    <row r="24" spans="1:18" s="55" customFormat="1" x14ac:dyDescent="0.25">
      <c r="A24" s="54">
        <f ca="1">IF(B24="","",IF(AND($C24=$C23,$D24=$D23),$A23,'2. Update Results'!$T4))</f>
        <v>4</v>
      </c>
      <c r="B24" s="50" t="str">
        <f>IF(IF(ISERROR(VLOOKUP('2. Update Results'!$T4,'2. Update Results'!$V$2:$AM$33,2,FALSE)), "", VLOOKUP('2. Update Results'!$T4,'2. Update Results'!$V$2:$AM$33,2,FALSE))=0,"",IF(ISERROR(VLOOKUP('2. Update Results'!$T4,'2. Update Results'!$V$2:$AM$33,2,FALSE)), "", VLOOKUP('2. Update Results'!$T4,'2. Update Results'!$V$2:$AM$33,2,FALSE)))</f>
        <v>Tina</v>
      </c>
      <c r="C24" s="72">
        <f ca="1">IF(ISBLANK(OFFSET(INDEX('2. Update Results'!$W$2:$W$33,MATCH($B24,'2. Update Results'!$W$2:$W$33,0)),0,1)),"",OFFSET(INDEX('2. Update Results'!$W$2:$W$33,MATCH($B24,'2. Update Results'!$W$2:$W$33,0)),0,1))</f>
        <v>13</v>
      </c>
      <c r="D24" s="72">
        <f ca="1">IF(ISBLANK(OFFSET(INDEX('2. Update Results'!$W$2:$W$33,MATCH($B24,'2. Update Results'!$W$2:$W$33,0)),0,2)),"",OFFSET(INDEX('2. Update Results'!$W$2:$W$33,MATCH($B24,'2. Update Results'!$W$2:$W$33,0)),0,2))</f>
        <v>7</v>
      </c>
      <c r="E24" s="51">
        <f ca="1">IF(ISBLANK(OFFSET(INDEX('2. Update Results'!$W$2:$W$33,MATCH($B24,'2. Update Results'!$W$2:$W$33,0)),0,3)),"",OFFSET(INDEX('2. Update Results'!$W$2:$W$33,MATCH($B24,'2. Update Results'!$W$2:$W$33,0)),0,3))</f>
        <v>1</v>
      </c>
      <c r="F24" s="51">
        <f ca="1">IF(ISBLANK(OFFSET(INDEX('2. Update Results'!$W$2:$W$33,MATCH($B24,'2. Update Results'!$W$2:$W$33,0)),0,4)),"",OFFSET(INDEX('2. Update Results'!$W$2:$W$33,MATCH($B24,'2. Update Results'!$W$2:$W$33,0)),0,4))</f>
        <v>1</v>
      </c>
      <c r="G24" s="51">
        <f ca="1">IF(ISBLANK(OFFSET(INDEX('2. Update Results'!$W$2:$W$33,MATCH($B24,'2. Update Results'!$W$2:$W$33,0)),0,5)),"",OFFSET(INDEX('2. Update Results'!$W$2:$W$33,MATCH($B24,'2. Update Results'!$W$2:$W$33,0)),0,5))</f>
        <v>2</v>
      </c>
      <c r="H24" s="51">
        <f ca="1">IF(ISBLANK(OFFSET(INDEX('2. Update Results'!$W$2:$W$33,MATCH($B24,'2. Update Results'!$W$2:$W$33,0)),0,6)),"",OFFSET(INDEX('2. Update Results'!$W$2:$W$33,MATCH($B24,'2. Update Results'!$W$2:$W$33,0)),0,6))</f>
        <v>2</v>
      </c>
      <c r="I24" s="51">
        <f ca="1">IF(ISBLANK(OFFSET(INDEX('2. Update Results'!$W$2:$W$33,MATCH($B24,'2. Update Results'!$W$2:$W$33,0)),0,7)),"",OFFSET(INDEX('2. Update Results'!$W$2:$W$33,MATCH($B24,'2. Update Results'!$W$2:$W$33,0)),0,7))</f>
        <v>1</v>
      </c>
      <c r="J24" s="51">
        <f ca="1">IF(ISBLANK(OFFSET(INDEX('2. Update Results'!$W$2:$W$33,MATCH($B24,'2. Update Results'!$W$2:$W$33,0)),0,8)),"",OFFSET(INDEX('2. Update Results'!$W$2:$W$33,MATCH($B24,'2. Update Results'!$W$2:$W$33,0)),0,8))</f>
        <v>1</v>
      </c>
      <c r="K24" s="51">
        <f ca="1">IF(ISBLANK(OFFSET(INDEX('2. Update Results'!$W$2:$W$33,MATCH($B24,'2. Update Results'!$W$2:$W$33,0)),0,9)),"",OFFSET(INDEX('2. Update Results'!$W$2:$W$33,MATCH($B24,'2. Update Results'!$W$2:$W$33,0)),0,9))</f>
        <v>1</v>
      </c>
      <c r="L24" s="51">
        <f ca="1">IF(ISBLANK(OFFSET(INDEX('2. Update Results'!$W$2:$W$33,MATCH($B24,'2. Update Results'!$W$2:$W$33,0)),0,10)),"",OFFSET(INDEX('2. Update Results'!$W$2:$W$33,MATCH($B24,'2. Update Results'!$W$2:$W$33,0)),0,10))</f>
        <v>1</v>
      </c>
      <c r="M24" s="51">
        <f ca="1">IF(ISBLANK(OFFSET(INDEX('2. Update Results'!$W$2:$W$33,MATCH($B24,'2. Update Results'!$W$2:$W$33,0)),0,11)),"",OFFSET(INDEX('2. Update Results'!$W$2:$W$33,MATCH($B24,'2. Update Results'!$W$2:$W$33,0)),0,11))</f>
        <v>1</v>
      </c>
      <c r="N24" s="51">
        <f ca="1">IF(ISBLANK(OFFSET(INDEX('2. Update Results'!$W$2:$W$33,MATCH($B24,'2. Update Results'!$W$2:$W$33,0)),0,12)),"",OFFSET(INDEX('2. Update Results'!$W$2:$W$33,MATCH($B24,'2. Update Results'!$W$2:$W$33,0)),0,12))</f>
        <v>2</v>
      </c>
      <c r="O24" s="51" t="str">
        <f ca="1">IF(ISBLANK(OFFSET(INDEX('2. Update Results'!$W$2:$W$33,MATCH($B24,'2. Update Results'!$W$2:$W$33,0)),0,13)),"",OFFSET(INDEX('2. Update Results'!$W$2:$W$33,MATCH($B24,'2. Update Results'!$W$2:$W$33,0)),0,13))</f>
        <v/>
      </c>
      <c r="P24" s="51" t="str">
        <f ca="1">IF(ISBLANK(OFFSET(INDEX('2. Update Results'!$W$2:$W$33,MATCH($B24,'2. Update Results'!$W$2:$W$33,0)),0,14)),"",OFFSET(INDEX('2. Update Results'!$W$2:$W$33,MATCH($B24,'2. Update Results'!$W$2:$W$33,0)),0,14))</f>
        <v/>
      </c>
      <c r="Q24" s="51" t="str">
        <f ca="1">IF(ISBLANK(OFFSET(INDEX('2. Update Results'!$W$2:$W$33,MATCH($B24,'2. Update Results'!$W$2:$W$33,0)),0,15)),"",OFFSET(INDEX('2. Update Results'!$W$2:$W$33,MATCH($B24,'2. Update Results'!$W$2:$W$33,0)),0,15))</f>
        <v/>
      </c>
      <c r="R24" s="51" t="str">
        <f ca="1">IF(ISBLANK(OFFSET(INDEX('2. Update Results'!$W$2:$W$33,MATCH($B24,'2. Update Results'!$W$2:$W$33,0)),0,16)),"",OFFSET(INDEX('2. Update Results'!$W$2:$W$33,MATCH($B24,'2. Update Results'!$W$2:$W$33,0)),0,16))</f>
        <v/>
      </c>
    </row>
    <row r="25" spans="1:18" s="55" customFormat="1" x14ac:dyDescent="0.25">
      <c r="A25" s="56">
        <f ca="1">IF(B25="","",IF(AND($C25=$C24,$D25=$D24),$A24,'2. Update Results'!$T5))</f>
        <v>4</v>
      </c>
      <c r="B25" s="52" t="str">
        <f>IF(IF(ISERROR(VLOOKUP('2. Update Results'!$T5,'2. Update Results'!$V$2:$AM$33,2,FALSE)), "", VLOOKUP('2. Update Results'!$T5,'2. Update Results'!$V$2:$AM$33,2,FALSE))=0,"",IF(ISERROR(VLOOKUP('2. Update Results'!$T5,'2. Update Results'!$V$2:$AM$33,2,FALSE)), "", VLOOKUP('2. Update Results'!$T5,'2. Update Results'!$V$2:$AM$33,2,FALSE)))</f>
        <v>Mike</v>
      </c>
      <c r="C25" s="72">
        <f ca="1">IF(ISBLANK(OFFSET(INDEX('2. Update Results'!$W$2:$W$33,MATCH($B25,'2. Update Results'!$W$2:$W$33,0)),0,1)),"",OFFSET(INDEX('2. Update Results'!$W$2:$W$33,MATCH($B25,'2. Update Results'!$W$2:$W$33,0)),0,1))</f>
        <v>13</v>
      </c>
      <c r="D25" s="72">
        <f ca="1">IF(ISBLANK(OFFSET(INDEX('2. Update Results'!$W$2:$W$33,MATCH($B25,'2. Update Results'!$W$2:$W$33,0)),0,2)),"",OFFSET(INDEX('2. Update Results'!$W$2:$W$33,MATCH($B25,'2. Update Results'!$W$2:$W$33,0)),0,2))</f>
        <v>7</v>
      </c>
      <c r="E25" s="53">
        <f ca="1">IF(ISBLANK(OFFSET(INDEX('2. Update Results'!$W$2:$W$33,MATCH($B25,'2. Update Results'!$W$2:$W$33,0)),0,3)),"",OFFSET(INDEX('2. Update Results'!$W$2:$W$33,MATCH($B25,'2. Update Results'!$W$2:$W$33,0)),0,3))</f>
        <v>2</v>
      </c>
      <c r="F25" s="53">
        <f ca="1">IF(ISBLANK(OFFSET(INDEX('2. Update Results'!$W$2:$W$33,MATCH($B25,'2. Update Results'!$W$2:$W$33,0)),0,4)),"",OFFSET(INDEX('2. Update Results'!$W$2:$W$33,MATCH($B25,'2. Update Results'!$W$2:$W$33,0)),0,4))</f>
        <v>0</v>
      </c>
      <c r="G25" s="53">
        <f ca="1">IF(ISBLANK(OFFSET(INDEX('2. Update Results'!$W$2:$W$33,MATCH($B25,'2. Update Results'!$W$2:$W$33,0)),0,5)),"",OFFSET(INDEX('2. Update Results'!$W$2:$W$33,MATCH($B25,'2. Update Results'!$W$2:$W$33,0)),0,5))</f>
        <v>2</v>
      </c>
      <c r="H25" s="53">
        <f ca="1">IF(ISBLANK(OFFSET(INDEX('2. Update Results'!$W$2:$W$33,MATCH($B25,'2. Update Results'!$W$2:$W$33,0)),0,6)),"",OFFSET(INDEX('2. Update Results'!$W$2:$W$33,MATCH($B25,'2. Update Results'!$W$2:$W$33,0)),0,6))</f>
        <v>1</v>
      </c>
      <c r="I25" s="53">
        <f ca="1">IF(ISBLANK(OFFSET(INDEX('2. Update Results'!$W$2:$W$33,MATCH($B25,'2. Update Results'!$W$2:$W$33,0)),0,7)),"",OFFSET(INDEX('2. Update Results'!$W$2:$W$33,MATCH($B25,'2. Update Results'!$W$2:$W$33,0)),0,7))</f>
        <v>2</v>
      </c>
      <c r="J25" s="53">
        <f ca="1">IF(ISBLANK(OFFSET(INDEX('2. Update Results'!$W$2:$W$33,MATCH($B25,'2. Update Results'!$W$2:$W$33,0)),0,8)),"",OFFSET(INDEX('2. Update Results'!$W$2:$W$33,MATCH($B25,'2. Update Results'!$W$2:$W$33,0)),0,8))</f>
        <v>1</v>
      </c>
      <c r="K25" s="53">
        <f ca="1">IF(ISBLANK(OFFSET(INDEX('2. Update Results'!$W$2:$W$33,MATCH($B25,'2. Update Results'!$W$2:$W$33,0)),0,9)),"",OFFSET(INDEX('2. Update Results'!$W$2:$W$33,MATCH($B25,'2. Update Results'!$W$2:$W$33,0)),0,9))</f>
        <v>2</v>
      </c>
      <c r="L25" s="53">
        <f ca="1">IF(ISBLANK(OFFSET(INDEX('2. Update Results'!$W$2:$W$33,MATCH($B25,'2. Update Results'!$W$2:$W$33,0)),0,10)),"",OFFSET(INDEX('2. Update Results'!$W$2:$W$33,MATCH($B25,'2. Update Results'!$W$2:$W$33,0)),0,10))</f>
        <v>2</v>
      </c>
      <c r="M25" s="53">
        <f ca="1">IF(ISBLANK(OFFSET(INDEX('2. Update Results'!$W$2:$W$33,MATCH($B25,'2. Update Results'!$W$2:$W$33,0)),0,11)),"",OFFSET(INDEX('2. Update Results'!$W$2:$W$33,MATCH($B25,'2. Update Results'!$W$2:$W$33,0)),0,11))</f>
        <v>1</v>
      </c>
      <c r="N25" s="53">
        <f ca="1">IF(ISBLANK(OFFSET(INDEX('2. Update Results'!$W$2:$W$33,MATCH($B25,'2. Update Results'!$W$2:$W$33,0)),0,12)),"",OFFSET(INDEX('2. Update Results'!$W$2:$W$33,MATCH($B25,'2. Update Results'!$W$2:$W$33,0)),0,12))</f>
        <v>0</v>
      </c>
      <c r="O25" s="53" t="str">
        <f ca="1">IF(ISBLANK(OFFSET(INDEX('2. Update Results'!$W$2:$W$33,MATCH($B25,'2. Update Results'!$W$2:$W$33,0)),0,13)),"",OFFSET(INDEX('2. Update Results'!$W$2:$W$33,MATCH($B25,'2. Update Results'!$W$2:$W$33,0)),0,13))</f>
        <v/>
      </c>
      <c r="P25" s="53" t="str">
        <f ca="1">IF(ISBLANK(OFFSET(INDEX('2. Update Results'!$W$2:$W$33,MATCH($B25,'2. Update Results'!$W$2:$W$33,0)),0,14)),"",OFFSET(INDEX('2. Update Results'!$W$2:$W$33,MATCH($B25,'2. Update Results'!$W$2:$W$33,0)),0,14))</f>
        <v/>
      </c>
      <c r="Q25" s="53" t="str">
        <f ca="1">IF(ISBLANK(OFFSET(INDEX('2. Update Results'!$W$2:$W$33,MATCH($B25,'2. Update Results'!$W$2:$W$33,0)),0,15)),"",OFFSET(INDEX('2. Update Results'!$W$2:$W$33,MATCH($B25,'2. Update Results'!$W$2:$W$33,0)),0,15))</f>
        <v/>
      </c>
      <c r="R25" s="53" t="str">
        <f ca="1">IF(ISBLANK(OFFSET(INDEX('2. Update Results'!$W$2:$W$33,MATCH($B25,'2. Update Results'!$W$2:$W$33,0)),0,16)),"",OFFSET(INDEX('2. Update Results'!$W$2:$W$33,MATCH($B25,'2. Update Results'!$W$2:$W$33,0)),0,16))</f>
        <v/>
      </c>
    </row>
    <row r="26" spans="1:18" s="55" customFormat="1" x14ac:dyDescent="0.25">
      <c r="A26" s="54">
        <f ca="1">IF(B26="","",IF(AND($C26=$C25,$D26=$D25),$A25,'2. Update Results'!$T6))</f>
        <v>6</v>
      </c>
      <c r="B26" s="50" t="str">
        <f>IF(IF(ISERROR(VLOOKUP('2. Update Results'!$T6,'2. Update Results'!$V$2:$AM$33,2,FALSE)), "", VLOOKUP('2. Update Results'!$T6,'2. Update Results'!$V$2:$AM$33,2,FALSE))=0,"",IF(ISERROR(VLOOKUP('2. Update Results'!$T6,'2. Update Results'!$V$2:$AM$33,2,FALSE)), "", VLOOKUP('2. Update Results'!$T6,'2. Update Results'!$V$2:$AM$33,2,FALSE)))</f>
        <v>Phil</v>
      </c>
      <c r="C26" s="72">
        <f ca="1">IF(ISBLANK(OFFSET(INDEX('2. Update Results'!$W$2:$W$33,MATCH($B26,'2. Update Results'!$W$2:$W$33,0)),0,1)),"",OFFSET(INDEX('2. Update Results'!$W$2:$W$33,MATCH($B26,'2. Update Results'!$W$2:$W$33,0)),0,1))</f>
        <v>12</v>
      </c>
      <c r="D26" s="72">
        <f ca="1">IF(ISBLANK(OFFSET(INDEX('2. Update Results'!$W$2:$W$33,MATCH($B26,'2. Update Results'!$W$2:$W$33,0)),0,2)),"",OFFSET(INDEX('2. Update Results'!$W$2:$W$33,MATCH($B26,'2. Update Results'!$W$2:$W$33,0)),0,2))</f>
        <v>8</v>
      </c>
      <c r="E26" s="51">
        <f ca="1">IF(ISBLANK(OFFSET(INDEX('2. Update Results'!$W$2:$W$33,MATCH($B26,'2. Update Results'!$W$2:$W$33,0)),0,3)),"",OFFSET(INDEX('2. Update Results'!$W$2:$W$33,MATCH($B26,'2. Update Results'!$W$2:$W$33,0)),0,3))</f>
        <v>2</v>
      </c>
      <c r="F26" s="51">
        <f ca="1">IF(ISBLANK(OFFSET(INDEX('2. Update Results'!$W$2:$W$33,MATCH($B26,'2. Update Results'!$W$2:$W$33,0)),0,4)),"",OFFSET(INDEX('2. Update Results'!$W$2:$W$33,MATCH($B26,'2. Update Results'!$W$2:$W$33,0)),0,4))</f>
        <v>0</v>
      </c>
      <c r="G26" s="51">
        <f ca="1">IF(ISBLANK(OFFSET(INDEX('2. Update Results'!$W$2:$W$33,MATCH($B26,'2. Update Results'!$W$2:$W$33,0)),0,5)),"",OFFSET(INDEX('2. Update Results'!$W$2:$W$33,MATCH($B26,'2. Update Results'!$W$2:$W$33,0)),0,5))</f>
        <v>2</v>
      </c>
      <c r="H26" s="51">
        <f ca="1">IF(ISBLANK(OFFSET(INDEX('2. Update Results'!$W$2:$W$33,MATCH($B26,'2. Update Results'!$W$2:$W$33,0)),0,6)),"",OFFSET(INDEX('2. Update Results'!$W$2:$W$33,MATCH($B26,'2. Update Results'!$W$2:$W$33,0)),0,6))</f>
        <v>2</v>
      </c>
      <c r="I26" s="51">
        <f ca="1">IF(ISBLANK(OFFSET(INDEX('2. Update Results'!$W$2:$W$33,MATCH($B26,'2. Update Results'!$W$2:$W$33,0)),0,7)),"",OFFSET(INDEX('2. Update Results'!$W$2:$W$33,MATCH($B26,'2. Update Results'!$W$2:$W$33,0)),0,7))</f>
        <v>2</v>
      </c>
      <c r="J26" s="51">
        <f ca="1">IF(ISBLANK(OFFSET(INDEX('2. Update Results'!$W$2:$W$33,MATCH($B26,'2. Update Results'!$W$2:$W$33,0)),0,8)),"",OFFSET(INDEX('2. Update Results'!$W$2:$W$33,MATCH($B26,'2. Update Results'!$W$2:$W$33,0)),0,8))</f>
        <v>1</v>
      </c>
      <c r="K26" s="51">
        <f ca="1">IF(ISBLANK(OFFSET(INDEX('2. Update Results'!$W$2:$W$33,MATCH($B26,'2. Update Results'!$W$2:$W$33,0)),0,9)),"",OFFSET(INDEX('2. Update Results'!$W$2:$W$33,MATCH($B26,'2. Update Results'!$W$2:$W$33,0)),0,9))</f>
        <v>2</v>
      </c>
      <c r="L26" s="51">
        <f ca="1">IF(ISBLANK(OFFSET(INDEX('2. Update Results'!$W$2:$W$33,MATCH($B26,'2. Update Results'!$W$2:$W$33,0)),0,10)),"",OFFSET(INDEX('2. Update Results'!$W$2:$W$33,MATCH($B26,'2. Update Results'!$W$2:$W$33,0)),0,10))</f>
        <v>1</v>
      </c>
      <c r="M26" s="51">
        <f ca="1">IF(ISBLANK(OFFSET(INDEX('2. Update Results'!$W$2:$W$33,MATCH($B26,'2. Update Results'!$W$2:$W$33,0)),0,11)),"",OFFSET(INDEX('2. Update Results'!$W$2:$W$33,MATCH($B26,'2. Update Results'!$W$2:$W$33,0)),0,11))</f>
        <v>0</v>
      </c>
      <c r="N26" s="51">
        <f ca="1">IF(ISBLANK(OFFSET(INDEX('2. Update Results'!$W$2:$W$33,MATCH($B26,'2. Update Results'!$W$2:$W$33,0)),0,12)),"",OFFSET(INDEX('2. Update Results'!$W$2:$W$33,MATCH($B26,'2. Update Results'!$W$2:$W$33,0)),0,12))</f>
        <v>0</v>
      </c>
      <c r="O26" s="51" t="str">
        <f ca="1">IF(ISBLANK(OFFSET(INDEX('2. Update Results'!$W$2:$W$33,MATCH($B26,'2. Update Results'!$W$2:$W$33,0)),0,13)),"",OFFSET(INDEX('2. Update Results'!$W$2:$W$33,MATCH($B26,'2. Update Results'!$W$2:$W$33,0)),0,13))</f>
        <v/>
      </c>
      <c r="P26" s="51" t="str">
        <f ca="1">IF(ISBLANK(OFFSET(INDEX('2. Update Results'!$W$2:$W$33,MATCH($B26,'2. Update Results'!$W$2:$W$33,0)),0,14)),"",OFFSET(INDEX('2. Update Results'!$W$2:$W$33,MATCH($B26,'2. Update Results'!$W$2:$W$33,0)),0,14))</f>
        <v/>
      </c>
      <c r="Q26" s="51" t="str">
        <f ca="1">IF(ISBLANK(OFFSET(INDEX('2. Update Results'!$W$2:$W$33,MATCH($B26,'2. Update Results'!$W$2:$W$33,0)),0,15)),"",OFFSET(INDEX('2. Update Results'!$W$2:$W$33,MATCH($B26,'2. Update Results'!$W$2:$W$33,0)),0,15))</f>
        <v/>
      </c>
      <c r="R26" s="51" t="str">
        <f ca="1">IF(ISBLANK(OFFSET(INDEX('2. Update Results'!$W$2:$W$33,MATCH($B26,'2. Update Results'!$W$2:$W$33,0)),0,16)),"",OFFSET(INDEX('2. Update Results'!$W$2:$W$33,MATCH($B26,'2. Update Results'!$W$2:$W$33,0)),0,16))</f>
        <v/>
      </c>
    </row>
    <row r="27" spans="1:18" s="55" customFormat="1" x14ac:dyDescent="0.25">
      <c r="A27" s="56">
        <f ca="1">IF(B27="","",IF(AND($C27=$C26,$D27=$D26),$A26,'2. Update Results'!$T7))</f>
        <v>6</v>
      </c>
      <c r="B27" s="52" t="str">
        <f>IF(IF(ISERROR(VLOOKUP('2. Update Results'!$T7,'2. Update Results'!$V$2:$AM$33,2,FALSE)), "", VLOOKUP('2. Update Results'!$T7,'2. Update Results'!$V$2:$AM$33,2,FALSE))=0,"",IF(ISERROR(VLOOKUP('2. Update Results'!$T7,'2. Update Results'!$V$2:$AM$33,2,FALSE)), "", VLOOKUP('2. Update Results'!$T7,'2. Update Results'!$V$2:$AM$33,2,FALSE)))</f>
        <v>Frank</v>
      </c>
      <c r="C27" s="72">
        <f ca="1">IF(ISBLANK(OFFSET(INDEX('2. Update Results'!$W$2:$W$33,MATCH($B27,'2. Update Results'!$W$2:$W$33,0)),0,1)),"",OFFSET(INDEX('2. Update Results'!$W$2:$W$33,MATCH($B27,'2. Update Results'!$W$2:$W$33,0)),0,1))</f>
        <v>12</v>
      </c>
      <c r="D27" s="72">
        <f ca="1">IF(ISBLANK(OFFSET(INDEX('2. Update Results'!$W$2:$W$33,MATCH($B27,'2. Update Results'!$W$2:$W$33,0)),0,2)),"",OFFSET(INDEX('2. Update Results'!$W$2:$W$33,MATCH($B27,'2. Update Results'!$W$2:$W$33,0)),0,2))</f>
        <v>8</v>
      </c>
      <c r="E27" s="53">
        <f ca="1">IF(ISBLANK(OFFSET(INDEX('2. Update Results'!$W$2:$W$33,MATCH($B27,'2. Update Results'!$W$2:$W$33,0)),0,3)),"",OFFSET(INDEX('2. Update Results'!$W$2:$W$33,MATCH($B27,'2. Update Results'!$W$2:$W$33,0)),0,3))</f>
        <v>1</v>
      </c>
      <c r="F27" s="53">
        <f ca="1">IF(ISBLANK(OFFSET(INDEX('2. Update Results'!$W$2:$W$33,MATCH($B27,'2. Update Results'!$W$2:$W$33,0)),0,4)),"",OFFSET(INDEX('2. Update Results'!$W$2:$W$33,MATCH($B27,'2. Update Results'!$W$2:$W$33,0)),0,4))</f>
        <v>1</v>
      </c>
      <c r="G27" s="53">
        <f ca="1">IF(ISBLANK(OFFSET(INDEX('2. Update Results'!$W$2:$W$33,MATCH($B27,'2. Update Results'!$W$2:$W$33,0)),0,5)),"",OFFSET(INDEX('2. Update Results'!$W$2:$W$33,MATCH($B27,'2. Update Results'!$W$2:$W$33,0)),0,5))</f>
        <v>1</v>
      </c>
      <c r="H27" s="53">
        <f ca="1">IF(ISBLANK(OFFSET(INDEX('2. Update Results'!$W$2:$W$33,MATCH($B27,'2. Update Results'!$W$2:$W$33,0)),0,6)),"",OFFSET(INDEX('2. Update Results'!$W$2:$W$33,MATCH($B27,'2. Update Results'!$W$2:$W$33,0)),0,6))</f>
        <v>2</v>
      </c>
      <c r="I27" s="53">
        <f ca="1">IF(ISBLANK(OFFSET(INDEX('2. Update Results'!$W$2:$W$33,MATCH($B27,'2. Update Results'!$W$2:$W$33,0)),0,7)),"",OFFSET(INDEX('2. Update Results'!$W$2:$W$33,MATCH($B27,'2. Update Results'!$W$2:$W$33,0)),0,7))</f>
        <v>1</v>
      </c>
      <c r="J27" s="53">
        <f ca="1">IF(ISBLANK(OFFSET(INDEX('2. Update Results'!$W$2:$W$33,MATCH($B27,'2. Update Results'!$W$2:$W$33,0)),0,8)),"",OFFSET(INDEX('2. Update Results'!$W$2:$W$33,MATCH($B27,'2. Update Results'!$W$2:$W$33,0)),0,8))</f>
        <v>1</v>
      </c>
      <c r="K27" s="53">
        <f ca="1">IF(ISBLANK(OFFSET(INDEX('2. Update Results'!$W$2:$W$33,MATCH($B27,'2. Update Results'!$W$2:$W$33,0)),0,9)),"",OFFSET(INDEX('2. Update Results'!$W$2:$W$33,MATCH($B27,'2. Update Results'!$W$2:$W$33,0)),0,9))</f>
        <v>2</v>
      </c>
      <c r="L27" s="53">
        <f ca="1">IF(ISBLANK(OFFSET(INDEX('2. Update Results'!$W$2:$W$33,MATCH($B27,'2. Update Results'!$W$2:$W$33,0)),0,10)),"",OFFSET(INDEX('2. Update Results'!$W$2:$W$33,MATCH($B27,'2. Update Results'!$W$2:$W$33,0)),0,10))</f>
        <v>1</v>
      </c>
      <c r="M27" s="53">
        <f ca="1">IF(ISBLANK(OFFSET(INDEX('2. Update Results'!$W$2:$W$33,MATCH($B27,'2. Update Results'!$W$2:$W$33,0)),0,11)),"",OFFSET(INDEX('2. Update Results'!$W$2:$W$33,MATCH($B27,'2. Update Results'!$W$2:$W$33,0)),0,11))</f>
        <v>1</v>
      </c>
      <c r="N27" s="53">
        <f ca="1">IF(ISBLANK(OFFSET(INDEX('2. Update Results'!$W$2:$W$33,MATCH($B27,'2. Update Results'!$W$2:$W$33,0)),0,12)),"",OFFSET(INDEX('2. Update Results'!$W$2:$W$33,MATCH($B27,'2. Update Results'!$W$2:$W$33,0)),0,12))</f>
        <v>1</v>
      </c>
      <c r="O27" s="53" t="str">
        <f ca="1">IF(ISBLANK(OFFSET(INDEX('2. Update Results'!$W$2:$W$33,MATCH($B27,'2. Update Results'!$W$2:$W$33,0)),0,13)),"",OFFSET(INDEX('2. Update Results'!$W$2:$W$33,MATCH($B27,'2. Update Results'!$W$2:$W$33,0)),0,13))</f>
        <v/>
      </c>
      <c r="P27" s="53" t="str">
        <f ca="1">IF(ISBLANK(OFFSET(INDEX('2. Update Results'!$W$2:$W$33,MATCH($B27,'2. Update Results'!$W$2:$W$33,0)),0,14)),"",OFFSET(INDEX('2. Update Results'!$W$2:$W$33,MATCH($B27,'2. Update Results'!$W$2:$W$33,0)),0,14))</f>
        <v/>
      </c>
      <c r="Q27" s="53" t="str">
        <f ca="1">IF(ISBLANK(OFFSET(INDEX('2. Update Results'!$W$2:$W$33,MATCH($B27,'2. Update Results'!$W$2:$W$33,0)),0,15)),"",OFFSET(INDEX('2. Update Results'!$W$2:$W$33,MATCH($B27,'2. Update Results'!$W$2:$W$33,0)),0,15))</f>
        <v/>
      </c>
      <c r="R27" s="53" t="str">
        <f ca="1">IF(ISBLANK(OFFSET(INDEX('2. Update Results'!$W$2:$W$33,MATCH($B27,'2. Update Results'!$W$2:$W$33,0)),0,16)),"",OFFSET(INDEX('2. Update Results'!$W$2:$W$33,MATCH($B27,'2. Update Results'!$W$2:$W$33,0)),0,16))</f>
        <v/>
      </c>
    </row>
    <row r="28" spans="1:18" s="55" customFormat="1" x14ac:dyDescent="0.25">
      <c r="A28" s="54">
        <f ca="1">IF(B28="","",IF(AND($C28=$C27,$D28=$D27),$A27,'2. Update Results'!$T8))</f>
        <v>6</v>
      </c>
      <c r="B28" s="50" t="str">
        <f>IF(IF(ISERROR(VLOOKUP('2. Update Results'!$T8,'2. Update Results'!$V$2:$AM$33,2,FALSE)), "", VLOOKUP('2. Update Results'!$T8,'2. Update Results'!$V$2:$AM$33,2,FALSE))=0,"",IF(ISERROR(VLOOKUP('2. Update Results'!$T8,'2. Update Results'!$V$2:$AM$33,2,FALSE)), "", VLOOKUP('2. Update Results'!$T8,'2. Update Results'!$V$2:$AM$33,2,FALSE)))</f>
        <v>Nancy</v>
      </c>
      <c r="C28" s="72">
        <f ca="1">IF(ISBLANK(OFFSET(INDEX('2. Update Results'!$W$2:$W$33,MATCH($B28,'2. Update Results'!$W$2:$W$33,0)),0,1)),"",OFFSET(INDEX('2. Update Results'!$W$2:$W$33,MATCH($B28,'2. Update Results'!$W$2:$W$33,0)),0,1))</f>
        <v>12</v>
      </c>
      <c r="D28" s="72">
        <f ca="1">IF(ISBLANK(OFFSET(INDEX('2. Update Results'!$W$2:$W$33,MATCH($B28,'2. Update Results'!$W$2:$W$33,0)),0,2)),"",OFFSET(INDEX('2. Update Results'!$W$2:$W$33,MATCH($B28,'2. Update Results'!$W$2:$W$33,0)),0,2))</f>
        <v>8</v>
      </c>
      <c r="E28" s="51">
        <f ca="1">IF(ISBLANK(OFFSET(INDEX('2. Update Results'!$W$2:$W$33,MATCH($B28,'2. Update Results'!$W$2:$W$33,0)),0,3)),"",OFFSET(INDEX('2. Update Results'!$W$2:$W$33,MATCH($B28,'2. Update Results'!$W$2:$W$33,0)),0,3))</f>
        <v>1</v>
      </c>
      <c r="F28" s="51">
        <f ca="1">IF(ISBLANK(OFFSET(INDEX('2. Update Results'!$W$2:$W$33,MATCH($B28,'2. Update Results'!$W$2:$W$33,0)),0,4)),"",OFFSET(INDEX('2. Update Results'!$W$2:$W$33,MATCH($B28,'2. Update Results'!$W$2:$W$33,0)),0,4))</f>
        <v>2</v>
      </c>
      <c r="G28" s="51">
        <f ca="1">IF(ISBLANK(OFFSET(INDEX('2. Update Results'!$W$2:$W$33,MATCH($B28,'2. Update Results'!$W$2:$W$33,0)),0,5)),"",OFFSET(INDEX('2. Update Results'!$W$2:$W$33,MATCH($B28,'2. Update Results'!$W$2:$W$33,0)),0,5))</f>
        <v>1</v>
      </c>
      <c r="H28" s="51">
        <f ca="1">IF(ISBLANK(OFFSET(INDEX('2. Update Results'!$W$2:$W$33,MATCH($B28,'2. Update Results'!$W$2:$W$33,0)),0,6)),"",OFFSET(INDEX('2. Update Results'!$W$2:$W$33,MATCH($B28,'2. Update Results'!$W$2:$W$33,0)),0,6))</f>
        <v>2</v>
      </c>
      <c r="I28" s="51">
        <f ca="1">IF(ISBLANK(OFFSET(INDEX('2. Update Results'!$W$2:$W$33,MATCH($B28,'2. Update Results'!$W$2:$W$33,0)),0,7)),"",OFFSET(INDEX('2. Update Results'!$W$2:$W$33,MATCH($B28,'2. Update Results'!$W$2:$W$33,0)),0,7))</f>
        <v>2</v>
      </c>
      <c r="J28" s="51">
        <f ca="1">IF(ISBLANK(OFFSET(INDEX('2. Update Results'!$W$2:$W$33,MATCH($B28,'2. Update Results'!$W$2:$W$33,0)),0,8)),"",OFFSET(INDEX('2. Update Results'!$W$2:$W$33,MATCH($B28,'2. Update Results'!$W$2:$W$33,0)),0,8))</f>
        <v>1</v>
      </c>
      <c r="K28" s="51">
        <f ca="1">IF(ISBLANK(OFFSET(INDEX('2. Update Results'!$W$2:$W$33,MATCH($B28,'2. Update Results'!$W$2:$W$33,0)),0,9)),"",OFFSET(INDEX('2. Update Results'!$W$2:$W$33,MATCH($B28,'2. Update Results'!$W$2:$W$33,0)),0,9))</f>
        <v>2</v>
      </c>
      <c r="L28" s="51">
        <f ca="1">IF(ISBLANK(OFFSET(INDEX('2. Update Results'!$W$2:$W$33,MATCH($B28,'2. Update Results'!$W$2:$W$33,0)),0,10)),"",OFFSET(INDEX('2. Update Results'!$W$2:$W$33,MATCH($B28,'2. Update Results'!$W$2:$W$33,0)),0,10))</f>
        <v>1</v>
      </c>
      <c r="M28" s="51">
        <f ca="1">IF(ISBLANK(OFFSET(INDEX('2. Update Results'!$W$2:$W$33,MATCH($B28,'2. Update Results'!$W$2:$W$33,0)),0,11)),"",OFFSET(INDEX('2. Update Results'!$W$2:$W$33,MATCH($B28,'2. Update Results'!$W$2:$W$33,0)),0,11))</f>
        <v>0</v>
      </c>
      <c r="N28" s="51">
        <f ca="1">IF(ISBLANK(OFFSET(INDEX('2. Update Results'!$W$2:$W$33,MATCH($B28,'2. Update Results'!$W$2:$W$33,0)),0,12)),"",OFFSET(INDEX('2. Update Results'!$W$2:$W$33,MATCH($B28,'2. Update Results'!$W$2:$W$33,0)),0,12))</f>
        <v>0</v>
      </c>
      <c r="O28" s="51" t="str">
        <f ca="1">IF(ISBLANK(OFFSET(INDEX('2. Update Results'!$W$2:$W$33,MATCH($B28,'2. Update Results'!$W$2:$W$33,0)),0,13)),"",OFFSET(INDEX('2. Update Results'!$W$2:$W$33,MATCH($B28,'2. Update Results'!$W$2:$W$33,0)),0,13))</f>
        <v/>
      </c>
      <c r="P28" s="51" t="str">
        <f ca="1">IF(ISBLANK(OFFSET(INDEX('2. Update Results'!$W$2:$W$33,MATCH($B28,'2. Update Results'!$W$2:$W$33,0)),0,14)),"",OFFSET(INDEX('2. Update Results'!$W$2:$W$33,MATCH($B28,'2. Update Results'!$W$2:$W$33,0)),0,14))</f>
        <v/>
      </c>
      <c r="Q28" s="51" t="str">
        <f ca="1">IF(ISBLANK(OFFSET(INDEX('2. Update Results'!$W$2:$W$33,MATCH($B28,'2. Update Results'!$W$2:$W$33,0)),0,15)),"",OFFSET(INDEX('2. Update Results'!$W$2:$W$33,MATCH($B28,'2. Update Results'!$W$2:$W$33,0)),0,15))</f>
        <v/>
      </c>
      <c r="R28" s="51" t="str">
        <f ca="1">IF(ISBLANK(OFFSET(INDEX('2. Update Results'!$W$2:$W$33,MATCH($B28,'2. Update Results'!$W$2:$W$33,0)),0,16)),"",OFFSET(INDEX('2. Update Results'!$W$2:$W$33,MATCH($B28,'2. Update Results'!$W$2:$W$33,0)),0,16))</f>
        <v/>
      </c>
    </row>
    <row r="29" spans="1:18" s="55" customFormat="1" x14ac:dyDescent="0.25">
      <c r="A29" s="57">
        <f ca="1">IF(B29="","",IF(AND($C29=$C28,$D29=$D28),$A28,'2. Update Results'!$T9))</f>
        <v>9</v>
      </c>
      <c r="B29" s="52" t="str">
        <f>IF(IF(ISERROR(VLOOKUP('2. Update Results'!$T9,'2. Update Results'!$V$2:$AM$33,2,FALSE)), "", VLOOKUP('2. Update Results'!$T9,'2. Update Results'!$V$2:$AM$33,2,FALSE))=0,"",IF(ISERROR(VLOOKUP('2. Update Results'!$T9,'2. Update Results'!$V$2:$AM$33,2,FALSE)), "", VLOOKUP('2. Update Results'!$T9,'2. Update Results'!$V$2:$AM$33,2,FALSE)))</f>
        <v>Brian</v>
      </c>
      <c r="C29" s="72">
        <f ca="1">IF(ISBLANK(OFFSET(INDEX('2. Update Results'!$W$2:$W$33,MATCH($B29,'2. Update Results'!$W$2:$W$33,0)),0,1)),"",OFFSET(INDEX('2. Update Results'!$W$2:$W$33,MATCH($B29,'2. Update Results'!$W$2:$W$33,0)),0,1))</f>
        <v>11</v>
      </c>
      <c r="D29" s="72">
        <f ca="1">IF(ISBLANK(OFFSET(INDEX('2. Update Results'!$W$2:$W$33,MATCH($B29,'2. Update Results'!$W$2:$W$33,0)),0,2)),"",OFFSET(INDEX('2. Update Results'!$W$2:$W$33,MATCH($B29,'2. Update Results'!$W$2:$W$33,0)),0,2))</f>
        <v>9</v>
      </c>
      <c r="E29" s="53">
        <f ca="1">IF(ISBLANK(OFFSET(INDEX('2. Update Results'!$W$2:$W$33,MATCH($B29,'2. Update Results'!$W$2:$W$33,0)),0,3)),"",OFFSET(INDEX('2. Update Results'!$W$2:$W$33,MATCH($B29,'2. Update Results'!$W$2:$W$33,0)),0,3))</f>
        <v>0</v>
      </c>
      <c r="F29" s="53">
        <f ca="1">IF(ISBLANK(OFFSET(INDEX('2. Update Results'!$W$2:$W$33,MATCH($B29,'2. Update Results'!$W$2:$W$33,0)),0,4)),"",OFFSET(INDEX('2. Update Results'!$W$2:$W$33,MATCH($B29,'2. Update Results'!$W$2:$W$33,0)),0,4))</f>
        <v>2</v>
      </c>
      <c r="G29" s="53">
        <f ca="1">IF(ISBLANK(OFFSET(INDEX('2. Update Results'!$W$2:$W$33,MATCH($B29,'2. Update Results'!$W$2:$W$33,0)),0,5)),"",OFFSET(INDEX('2. Update Results'!$W$2:$W$33,MATCH($B29,'2. Update Results'!$W$2:$W$33,0)),0,5))</f>
        <v>1</v>
      </c>
      <c r="H29" s="53">
        <f ca="1">IF(ISBLANK(OFFSET(INDEX('2. Update Results'!$W$2:$W$33,MATCH($B29,'2. Update Results'!$W$2:$W$33,0)),0,6)),"",OFFSET(INDEX('2. Update Results'!$W$2:$W$33,MATCH($B29,'2. Update Results'!$W$2:$W$33,0)),0,6))</f>
        <v>1</v>
      </c>
      <c r="I29" s="53">
        <f ca="1">IF(ISBLANK(OFFSET(INDEX('2. Update Results'!$W$2:$W$33,MATCH($B29,'2. Update Results'!$W$2:$W$33,0)),0,7)),"",OFFSET(INDEX('2. Update Results'!$W$2:$W$33,MATCH($B29,'2. Update Results'!$W$2:$W$33,0)),0,7))</f>
        <v>1</v>
      </c>
      <c r="J29" s="53">
        <f ca="1">IF(ISBLANK(OFFSET(INDEX('2. Update Results'!$W$2:$W$33,MATCH($B29,'2. Update Results'!$W$2:$W$33,0)),0,8)),"",OFFSET(INDEX('2. Update Results'!$W$2:$W$33,MATCH($B29,'2. Update Results'!$W$2:$W$33,0)),0,8))</f>
        <v>2</v>
      </c>
      <c r="K29" s="53">
        <f ca="1">IF(ISBLANK(OFFSET(INDEX('2. Update Results'!$W$2:$W$33,MATCH($B29,'2. Update Results'!$W$2:$W$33,0)),0,9)),"",OFFSET(INDEX('2. Update Results'!$W$2:$W$33,MATCH($B29,'2. Update Results'!$W$2:$W$33,0)),0,9))</f>
        <v>1</v>
      </c>
      <c r="L29" s="53">
        <f ca="1">IF(ISBLANK(OFFSET(INDEX('2. Update Results'!$W$2:$W$33,MATCH($B29,'2. Update Results'!$W$2:$W$33,0)),0,10)),"",OFFSET(INDEX('2. Update Results'!$W$2:$W$33,MATCH($B29,'2. Update Results'!$W$2:$W$33,0)),0,10))</f>
        <v>1</v>
      </c>
      <c r="M29" s="53">
        <f ca="1">IF(ISBLANK(OFFSET(INDEX('2. Update Results'!$W$2:$W$33,MATCH($B29,'2. Update Results'!$W$2:$W$33,0)),0,11)),"",OFFSET(INDEX('2. Update Results'!$W$2:$W$33,MATCH($B29,'2. Update Results'!$W$2:$W$33,0)),0,11))</f>
        <v>2</v>
      </c>
      <c r="N29" s="53">
        <f ca="1">IF(ISBLANK(OFFSET(INDEX('2. Update Results'!$W$2:$W$33,MATCH($B29,'2. Update Results'!$W$2:$W$33,0)),0,12)),"",OFFSET(INDEX('2. Update Results'!$W$2:$W$33,MATCH($B29,'2. Update Results'!$W$2:$W$33,0)),0,12))</f>
        <v>0</v>
      </c>
      <c r="O29" s="53" t="str">
        <f ca="1">IF(ISBLANK(OFFSET(INDEX('2. Update Results'!$W$2:$W$33,MATCH($B29,'2. Update Results'!$W$2:$W$33,0)),0,13)),"",OFFSET(INDEX('2. Update Results'!$W$2:$W$33,MATCH($B29,'2. Update Results'!$W$2:$W$33,0)),0,13))</f>
        <v/>
      </c>
      <c r="P29" s="53" t="str">
        <f ca="1">IF(ISBLANK(OFFSET(INDEX('2. Update Results'!$W$2:$W$33,MATCH($B29,'2. Update Results'!$W$2:$W$33,0)),0,14)),"",OFFSET(INDEX('2. Update Results'!$W$2:$W$33,MATCH($B29,'2. Update Results'!$W$2:$W$33,0)),0,14))</f>
        <v/>
      </c>
      <c r="Q29" s="53" t="str">
        <f ca="1">IF(ISBLANK(OFFSET(INDEX('2. Update Results'!$W$2:$W$33,MATCH($B29,'2. Update Results'!$W$2:$W$33,0)),0,15)),"",OFFSET(INDEX('2. Update Results'!$W$2:$W$33,MATCH($B29,'2. Update Results'!$W$2:$W$33,0)),0,15))</f>
        <v/>
      </c>
      <c r="R29" s="53" t="str">
        <f ca="1">IF(ISBLANK(OFFSET(INDEX('2. Update Results'!$W$2:$W$33,MATCH($B29,'2. Update Results'!$W$2:$W$33,0)),0,16)),"",OFFSET(INDEX('2. Update Results'!$W$2:$W$33,MATCH($B29,'2. Update Results'!$W$2:$W$33,0)),0,16))</f>
        <v/>
      </c>
    </row>
    <row r="30" spans="1:18" s="55" customFormat="1" x14ac:dyDescent="0.25">
      <c r="A30" s="54">
        <f ca="1">IF(B30="","",IF(AND($C30=$C29,$D30=$D29),$A29,'2. Update Results'!$T10))</f>
        <v>9</v>
      </c>
      <c r="B30" s="50" t="str">
        <f>IF(IF(ISERROR(VLOOKUP('2. Update Results'!$T10,'2. Update Results'!$V$2:$AM$33,2,FALSE)), "", VLOOKUP('2. Update Results'!$T10,'2. Update Results'!$V$2:$AM$33,2,FALSE))=0,"",IF(ISERROR(VLOOKUP('2. Update Results'!$T10,'2. Update Results'!$V$2:$AM$33,2,FALSE)), "", VLOOKUP('2. Update Results'!$T10,'2. Update Results'!$V$2:$AM$33,2,FALSE)))</f>
        <v>Rob</v>
      </c>
      <c r="C30" s="72">
        <f ca="1">IF(ISBLANK(OFFSET(INDEX('2. Update Results'!$W$2:$W$33,MATCH($B30,'2. Update Results'!$W$2:$W$33,0)),0,1)),"",OFFSET(INDEX('2. Update Results'!$W$2:$W$33,MATCH($B30,'2. Update Results'!$W$2:$W$33,0)),0,1))</f>
        <v>11</v>
      </c>
      <c r="D30" s="72">
        <f ca="1">IF(ISBLANK(OFFSET(INDEX('2. Update Results'!$W$2:$W$33,MATCH($B30,'2. Update Results'!$W$2:$W$33,0)),0,2)),"",OFFSET(INDEX('2. Update Results'!$W$2:$W$33,MATCH($B30,'2. Update Results'!$W$2:$W$33,0)),0,2))</f>
        <v>9</v>
      </c>
      <c r="E30" s="51">
        <f ca="1">IF(ISBLANK(OFFSET(INDEX('2. Update Results'!$W$2:$W$33,MATCH($B30,'2. Update Results'!$W$2:$W$33,0)),0,3)),"",OFFSET(INDEX('2. Update Results'!$W$2:$W$33,MATCH($B30,'2. Update Results'!$W$2:$W$33,0)),0,3))</f>
        <v>2</v>
      </c>
      <c r="F30" s="51">
        <f ca="1">IF(ISBLANK(OFFSET(INDEX('2. Update Results'!$W$2:$W$33,MATCH($B30,'2. Update Results'!$W$2:$W$33,0)),0,4)),"",OFFSET(INDEX('2. Update Results'!$W$2:$W$33,MATCH($B30,'2. Update Results'!$W$2:$W$33,0)),0,4))</f>
        <v>2</v>
      </c>
      <c r="G30" s="51">
        <f ca="1">IF(ISBLANK(OFFSET(INDEX('2. Update Results'!$W$2:$W$33,MATCH($B30,'2. Update Results'!$W$2:$W$33,0)),0,5)),"",OFFSET(INDEX('2. Update Results'!$W$2:$W$33,MATCH($B30,'2. Update Results'!$W$2:$W$33,0)),0,5))</f>
        <v>1</v>
      </c>
      <c r="H30" s="51">
        <f ca="1">IF(ISBLANK(OFFSET(INDEX('2. Update Results'!$W$2:$W$33,MATCH($B30,'2. Update Results'!$W$2:$W$33,0)),0,6)),"",OFFSET(INDEX('2. Update Results'!$W$2:$W$33,MATCH($B30,'2. Update Results'!$W$2:$W$33,0)),0,6))</f>
        <v>0</v>
      </c>
      <c r="I30" s="51">
        <f ca="1">IF(ISBLANK(OFFSET(INDEX('2. Update Results'!$W$2:$W$33,MATCH($B30,'2. Update Results'!$W$2:$W$33,0)),0,7)),"",OFFSET(INDEX('2. Update Results'!$W$2:$W$33,MATCH($B30,'2. Update Results'!$W$2:$W$33,0)),0,7))</f>
        <v>2</v>
      </c>
      <c r="J30" s="51">
        <f ca="1">IF(ISBLANK(OFFSET(INDEX('2. Update Results'!$W$2:$W$33,MATCH($B30,'2. Update Results'!$W$2:$W$33,0)),0,8)),"",OFFSET(INDEX('2. Update Results'!$W$2:$W$33,MATCH($B30,'2. Update Results'!$W$2:$W$33,0)),0,8))</f>
        <v>0</v>
      </c>
      <c r="K30" s="51">
        <f ca="1">IF(ISBLANK(OFFSET(INDEX('2. Update Results'!$W$2:$W$33,MATCH($B30,'2. Update Results'!$W$2:$W$33,0)),0,9)),"",OFFSET(INDEX('2. Update Results'!$W$2:$W$33,MATCH($B30,'2. Update Results'!$W$2:$W$33,0)),0,9))</f>
        <v>1</v>
      </c>
      <c r="L30" s="51">
        <f ca="1">IF(ISBLANK(OFFSET(INDEX('2. Update Results'!$W$2:$W$33,MATCH($B30,'2. Update Results'!$W$2:$W$33,0)),0,10)),"",OFFSET(INDEX('2. Update Results'!$W$2:$W$33,MATCH($B30,'2. Update Results'!$W$2:$W$33,0)),0,10))</f>
        <v>2</v>
      </c>
      <c r="M30" s="51">
        <f ca="1">IF(ISBLANK(OFFSET(INDEX('2. Update Results'!$W$2:$W$33,MATCH($B30,'2. Update Results'!$W$2:$W$33,0)),0,11)),"",OFFSET(INDEX('2. Update Results'!$W$2:$W$33,MATCH($B30,'2. Update Results'!$W$2:$W$33,0)),0,11))</f>
        <v>0</v>
      </c>
      <c r="N30" s="51">
        <f ca="1">IF(ISBLANK(OFFSET(INDEX('2. Update Results'!$W$2:$W$33,MATCH($B30,'2. Update Results'!$W$2:$W$33,0)),0,12)),"",OFFSET(INDEX('2. Update Results'!$W$2:$W$33,MATCH($B30,'2. Update Results'!$W$2:$W$33,0)),0,12))</f>
        <v>1</v>
      </c>
      <c r="O30" s="51" t="str">
        <f ca="1">IF(ISBLANK(OFFSET(INDEX('2. Update Results'!$W$2:$W$33,MATCH($B30,'2. Update Results'!$W$2:$W$33,0)),0,13)),"",OFFSET(INDEX('2. Update Results'!$W$2:$W$33,MATCH($B30,'2. Update Results'!$W$2:$W$33,0)),0,13))</f>
        <v/>
      </c>
      <c r="P30" s="51" t="str">
        <f ca="1">IF(ISBLANK(OFFSET(INDEX('2. Update Results'!$W$2:$W$33,MATCH($B30,'2. Update Results'!$W$2:$W$33,0)),0,14)),"",OFFSET(INDEX('2. Update Results'!$W$2:$W$33,MATCH($B30,'2. Update Results'!$W$2:$W$33,0)),0,14))</f>
        <v/>
      </c>
      <c r="Q30" s="51" t="str">
        <f ca="1">IF(ISBLANK(OFFSET(INDEX('2. Update Results'!$W$2:$W$33,MATCH($B30,'2. Update Results'!$W$2:$W$33,0)),0,15)),"",OFFSET(INDEX('2. Update Results'!$W$2:$W$33,MATCH($B30,'2. Update Results'!$W$2:$W$33,0)),0,15))</f>
        <v/>
      </c>
      <c r="R30" s="51" t="str">
        <f ca="1">IF(ISBLANK(OFFSET(INDEX('2. Update Results'!$W$2:$W$33,MATCH($B30,'2. Update Results'!$W$2:$W$33,0)),0,16)),"",OFFSET(INDEX('2. Update Results'!$W$2:$W$33,MATCH($B30,'2. Update Results'!$W$2:$W$33,0)),0,16))</f>
        <v/>
      </c>
    </row>
    <row r="31" spans="1:18" s="55" customFormat="1" x14ac:dyDescent="0.25">
      <c r="A31" s="56">
        <f ca="1">IF(B31="","",IF(AND($C31=$C30,$D31=$D30),$A30,'2. Update Results'!$T11))</f>
        <v>11</v>
      </c>
      <c r="B31" s="52" t="str">
        <f>IF(IF(ISERROR(VLOOKUP('2. Update Results'!$T11,'2. Update Results'!$V$2:$AM$33,2,FALSE)), "", VLOOKUP('2. Update Results'!$T11,'2. Update Results'!$V$2:$AM$33,2,FALSE))=0,"",IF(ISERROR(VLOOKUP('2. Update Results'!$T11,'2. Update Results'!$V$2:$AM$33,2,FALSE)), "", VLOOKUP('2. Update Results'!$T11,'2. Update Results'!$V$2:$AM$33,2,FALSE)))</f>
        <v>John</v>
      </c>
      <c r="C31" s="72">
        <f ca="1">IF(ISBLANK(OFFSET(INDEX('2. Update Results'!$W$2:$W$33,MATCH($B31,'2. Update Results'!$W$2:$W$33,0)),0,1)),"",OFFSET(INDEX('2. Update Results'!$W$2:$W$33,MATCH($B31,'2. Update Results'!$W$2:$W$33,0)),0,1))</f>
        <v>10</v>
      </c>
      <c r="D31" s="72">
        <f ca="1">IF(ISBLANK(OFFSET(INDEX('2. Update Results'!$W$2:$W$33,MATCH($B31,'2. Update Results'!$W$2:$W$33,0)),0,2)),"",OFFSET(INDEX('2. Update Results'!$W$2:$W$33,MATCH($B31,'2. Update Results'!$W$2:$W$33,0)),0,2))</f>
        <v>10</v>
      </c>
      <c r="E31" s="53">
        <f ca="1">IF(ISBLANK(OFFSET(INDEX('2. Update Results'!$W$2:$W$33,MATCH($B31,'2. Update Results'!$W$2:$W$33,0)),0,3)),"",OFFSET(INDEX('2. Update Results'!$W$2:$W$33,MATCH($B31,'2. Update Results'!$W$2:$W$33,0)),0,3))</f>
        <v>0</v>
      </c>
      <c r="F31" s="53">
        <f ca="1">IF(ISBLANK(OFFSET(INDEX('2. Update Results'!$W$2:$W$33,MATCH($B31,'2. Update Results'!$W$2:$W$33,0)),0,4)),"",OFFSET(INDEX('2. Update Results'!$W$2:$W$33,MATCH($B31,'2. Update Results'!$W$2:$W$33,0)),0,4))</f>
        <v>0</v>
      </c>
      <c r="G31" s="53">
        <f ca="1">IF(ISBLANK(OFFSET(INDEX('2. Update Results'!$W$2:$W$33,MATCH($B31,'2. Update Results'!$W$2:$W$33,0)),0,5)),"",OFFSET(INDEX('2. Update Results'!$W$2:$W$33,MATCH($B31,'2. Update Results'!$W$2:$W$33,0)),0,5))</f>
        <v>0</v>
      </c>
      <c r="H31" s="53">
        <f ca="1">IF(ISBLANK(OFFSET(INDEX('2. Update Results'!$W$2:$W$33,MATCH($B31,'2. Update Results'!$W$2:$W$33,0)),0,6)),"",OFFSET(INDEX('2. Update Results'!$W$2:$W$33,MATCH($B31,'2. Update Results'!$W$2:$W$33,0)),0,6))</f>
        <v>2</v>
      </c>
      <c r="I31" s="53">
        <f ca="1">IF(ISBLANK(OFFSET(INDEX('2. Update Results'!$W$2:$W$33,MATCH($B31,'2. Update Results'!$W$2:$W$33,0)),0,7)),"",OFFSET(INDEX('2. Update Results'!$W$2:$W$33,MATCH($B31,'2. Update Results'!$W$2:$W$33,0)),0,7))</f>
        <v>2</v>
      </c>
      <c r="J31" s="53">
        <f ca="1">IF(ISBLANK(OFFSET(INDEX('2. Update Results'!$W$2:$W$33,MATCH($B31,'2. Update Results'!$W$2:$W$33,0)),0,8)),"",OFFSET(INDEX('2. Update Results'!$W$2:$W$33,MATCH($B31,'2. Update Results'!$W$2:$W$33,0)),0,8))</f>
        <v>2</v>
      </c>
      <c r="K31" s="53">
        <f ca="1">IF(ISBLANK(OFFSET(INDEX('2. Update Results'!$W$2:$W$33,MATCH($B31,'2. Update Results'!$W$2:$W$33,0)),0,9)),"",OFFSET(INDEX('2. Update Results'!$W$2:$W$33,MATCH($B31,'2. Update Results'!$W$2:$W$33,0)),0,9))</f>
        <v>0</v>
      </c>
      <c r="L31" s="53">
        <f ca="1">IF(ISBLANK(OFFSET(INDEX('2. Update Results'!$W$2:$W$33,MATCH($B31,'2. Update Results'!$W$2:$W$33,0)),0,10)),"",OFFSET(INDEX('2. Update Results'!$W$2:$W$33,MATCH($B31,'2. Update Results'!$W$2:$W$33,0)),0,10))</f>
        <v>2</v>
      </c>
      <c r="M31" s="53">
        <f ca="1">IF(ISBLANK(OFFSET(INDEX('2. Update Results'!$W$2:$W$33,MATCH($B31,'2. Update Results'!$W$2:$W$33,0)),0,11)),"",OFFSET(INDEX('2. Update Results'!$W$2:$W$33,MATCH($B31,'2. Update Results'!$W$2:$W$33,0)),0,11))</f>
        <v>1</v>
      </c>
      <c r="N31" s="53">
        <f ca="1">IF(ISBLANK(OFFSET(INDEX('2. Update Results'!$W$2:$W$33,MATCH($B31,'2. Update Results'!$W$2:$W$33,0)),0,12)),"",OFFSET(INDEX('2. Update Results'!$W$2:$W$33,MATCH($B31,'2. Update Results'!$W$2:$W$33,0)),0,12))</f>
        <v>1</v>
      </c>
      <c r="O31" s="53" t="str">
        <f ca="1">IF(ISBLANK(OFFSET(INDEX('2. Update Results'!$W$2:$W$33,MATCH($B31,'2. Update Results'!$W$2:$W$33,0)),0,13)),"",OFFSET(INDEX('2. Update Results'!$W$2:$W$33,MATCH($B31,'2. Update Results'!$W$2:$W$33,0)),0,13))</f>
        <v/>
      </c>
      <c r="P31" s="53" t="str">
        <f ca="1">IF(ISBLANK(OFFSET(INDEX('2. Update Results'!$W$2:$W$33,MATCH($B31,'2. Update Results'!$W$2:$W$33,0)),0,14)),"",OFFSET(INDEX('2. Update Results'!$W$2:$W$33,MATCH($B31,'2. Update Results'!$W$2:$W$33,0)),0,14))</f>
        <v/>
      </c>
      <c r="Q31" s="53" t="str">
        <f ca="1">IF(ISBLANK(OFFSET(INDEX('2. Update Results'!$W$2:$W$33,MATCH($B31,'2. Update Results'!$W$2:$W$33,0)),0,15)),"",OFFSET(INDEX('2. Update Results'!$W$2:$W$33,MATCH($B31,'2. Update Results'!$W$2:$W$33,0)),0,15))</f>
        <v/>
      </c>
      <c r="R31" s="53" t="str">
        <f ca="1">IF(ISBLANK(OFFSET(INDEX('2. Update Results'!$W$2:$W$33,MATCH($B31,'2. Update Results'!$W$2:$W$33,0)),0,16)),"",OFFSET(INDEX('2. Update Results'!$W$2:$W$33,MATCH($B31,'2. Update Results'!$W$2:$W$33,0)),0,16))</f>
        <v/>
      </c>
    </row>
    <row r="32" spans="1:18" s="55" customFormat="1" x14ac:dyDescent="0.25">
      <c r="A32" s="54">
        <f ca="1">IF(B32="","",IF(AND($C32=$C31,$D32=$D31),$A31,'2. Update Results'!$T12))</f>
        <v>11</v>
      </c>
      <c r="B32" s="50" t="str">
        <f>IF(IF(ISERROR(VLOOKUP('2. Update Results'!$T12,'2. Update Results'!$V$2:$AM$33,2,FALSE)), "", VLOOKUP('2. Update Results'!$T12,'2. Update Results'!$V$2:$AM$33,2,FALSE))=0,"",IF(ISERROR(VLOOKUP('2. Update Results'!$T12,'2. Update Results'!$V$2:$AM$33,2,FALSE)), "", VLOOKUP('2. Update Results'!$T12,'2. Update Results'!$V$2:$AM$33,2,FALSE)))</f>
        <v>Ashleigh</v>
      </c>
      <c r="C32" s="72">
        <f ca="1">IF(ISBLANK(OFFSET(INDEX('2. Update Results'!$W$2:$W$33,MATCH($B32,'2. Update Results'!$W$2:$W$33,0)),0,1)),"",OFFSET(INDEX('2. Update Results'!$W$2:$W$33,MATCH($B32,'2. Update Results'!$W$2:$W$33,0)),0,1))</f>
        <v>10</v>
      </c>
      <c r="D32" s="72">
        <f ca="1">IF(ISBLANK(OFFSET(INDEX('2. Update Results'!$W$2:$W$33,MATCH($B32,'2. Update Results'!$W$2:$W$33,0)),0,2)),"",OFFSET(INDEX('2. Update Results'!$W$2:$W$33,MATCH($B32,'2. Update Results'!$W$2:$W$33,0)),0,2))</f>
        <v>10</v>
      </c>
      <c r="E32" s="51">
        <f ca="1">IF(ISBLANK(OFFSET(INDEX('2. Update Results'!$W$2:$W$33,MATCH($B32,'2. Update Results'!$W$2:$W$33,0)),0,3)),"",OFFSET(INDEX('2. Update Results'!$W$2:$W$33,MATCH($B32,'2. Update Results'!$W$2:$W$33,0)),0,3))</f>
        <v>0</v>
      </c>
      <c r="F32" s="51">
        <f ca="1">IF(ISBLANK(OFFSET(INDEX('2. Update Results'!$W$2:$W$33,MATCH($B32,'2. Update Results'!$W$2:$W$33,0)),0,4)),"",OFFSET(INDEX('2. Update Results'!$W$2:$W$33,MATCH($B32,'2. Update Results'!$W$2:$W$33,0)),0,4))</f>
        <v>2</v>
      </c>
      <c r="G32" s="51">
        <f ca="1">IF(ISBLANK(OFFSET(INDEX('2. Update Results'!$W$2:$W$33,MATCH($B32,'2. Update Results'!$W$2:$W$33,0)),0,5)),"",OFFSET(INDEX('2. Update Results'!$W$2:$W$33,MATCH($B32,'2. Update Results'!$W$2:$W$33,0)),0,5))</f>
        <v>1</v>
      </c>
      <c r="H32" s="51">
        <f ca="1">IF(ISBLANK(OFFSET(INDEX('2. Update Results'!$W$2:$W$33,MATCH($B32,'2. Update Results'!$W$2:$W$33,0)),0,6)),"",OFFSET(INDEX('2. Update Results'!$W$2:$W$33,MATCH($B32,'2. Update Results'!$W$2:$W$33,0)),0,6))</f>
        <v>0</v>
      </c>
      <c r="I32" s="51">
        <f ca="1">IF(ISBLANK(OFFSET(INDEX('2. Update Results'!$W$2:$W$33,MATCH($B32,'2. Update Results'!$W$2:$W$33,0)),0,7)),"",OFFSET(INDEX('2. Update Results'!$W$2:$W$33,MATCH($B32,'2. Update Results'!$W$2:$W$33,0)),0,7))</f>
        <v>0</v>
      </c>
      <c r="J32" s="51">
        <f ca="1">IF(ISBLANK(OFFSET(INDEX('2. Update Results'!$W$2:$W$33,MATCH($B32,'2. Update Results'!$W$2:$W$33,0)),0,8)),"",OFFSET(INDEX('2. Update Results'!$W$2:$W$33,MATCH($B32,'2. Update Results'!$W$2:$W$33,0)),0,8))</f>
        <v>2</v>
      </c>
      <c r="K32" s="51">
        <f ca="1">IF(ISBLANK(OFFSET(INDEX('2. Update Results'!$W$2:$W$33,MATCH($B32,'2. Update Results'!$W$2:$W$33,0)),0,9)),"",OFFSET(INDEX('2. Update Results'!$W$2:$W$33,MATCH($B32,'2. Update Results'!$W$2:$W$33,0)),0,9))</f>
        <v>2</v>
      </c>
      <c r="L32" s="51">
        <f ca="1">IF(ISBLANK(OFFSET(INDEX('2. Update Results'!$W$2:$W$33,MATCH($B32,'2. Update Results'!$W$2:$W$33,0)),0,10)),"",OFFSET(INDEX('2. Update Results'!$W$2:$W$33,MATCH($B32,'2. Update Results'!$W$2:$W$33,0)),0,10))</f>
        <v>0</v>
      </c>
      <c r="M32" s="51">
        <f ca="1">IF(ISBLANK(OFFSET(INDEX('2. Update Results'!$W$2:$W$33,MATCH($B32,'2. Update Results'!$W$2:$W$33,0)),0,11)),"",OFFSET(INDEX('2. Update Results'!$W$2:$W$33,MATCH($B32,'2. Update Results'!$W$2:$W$33,0)),0,11))</f>
        <v>2</v>
      </c>
      <c r="N32" s="51">
        <f ca="1">IF(ISBLANK(OFFSET(INDEX('2. Update Results'!$W$2:$W$33,MATCH($B32,'2. Update Results'!$W$2:$W$33,0)),0,12)),"",OFFSET(INDEX('2. Update Results'!$W$2:$W$33,MATCH($B32,'2. Update Results'!$W$2:$W$33,0)),0,12))</f>
        <v>1</v>
      </c>
      <c r="O32" s="51" t="str">
        <f ca="1">IF(ISBLANK(OFFSET(INDEX('2. Update Results'!$W$2:$W$33,MATCH($B32,'2. Update Results'!$W$2:$W$33,0)),0,13)),"",OFFSET(INDEX('2. Update Results'!$W$2:$W$33,MATCH($B32,'2. Update Results'!$W$2:$W$33,0)),0,13))</f>
        <v/>
      </c>
      <c r="P32" s="51" t="str">
        <f ca="1">IF(ISBLANK(OFFSET(INDEX('2. Update Results'!$W$2:$W$33,MATCH($B32,'2. Update Results'!$W$2:$W$33,0)),0,14)),"",OFFSET(INDEX('2. Update Results'!$W$2:$W$33,MATCH($B32,'2. Update Results'!$W$2:$W$33,0)),0,14))</f>
        <v/>
      </c>
      <c r="Q32" s="51" t="str">
        <f ca="1">IF(ISBLANK(OFFSET(INDEX('2. Update Results'!$W$2:$W$33,MATCH($B32,'2. Update Results'!$W$2:$W$33,0)),0,15)),"",OFFSET(INDEX('2. Update Results'!$W$2:$W$33,MATCH($B32,'2. Update Results'!$W$2:$W$33,0)),0,15))</f>
        <v/>
      </c>
      <c r="R32" s="51" t="str">
        <f ca="1">IF(ISBLANK(OFFSET(INDEX('2. Update Results'!$W$2:$W$33,MATCH($B32,'2. Update Results'!$W$2:$W$33,0)),0,16)),"",OFFSET(INDEX('2. Update Results'!$W$2:$W$33,MATCH($B32,'2. Update Results'!$W$2:$W$33,0)),0,16))</f>
        <v/>
      </c>
    </row>
    <row r="33" spans="1:18" s="55" customFormat="1" x14ac:dyDescent="0.25">
      <c r="A33" s="56">
        <f ca="1">IF(B33="","",IF(AND($C33=$C32,$D33=$D32),$A32,'2. Update Results'!$T13))</f>
        <v>11</v>
      </c>
      <c r="B33" s="52" t="str">
        <f>IF(IF(ISERROR(VLOOKUP('2. Update Results'!$T13,'2. Update Results'!$V$2:$AM$33,2,FALSE)), "", VLOOKUP('2. Update Results'!$T13,'2. Update Results'!$V$2:$AM$33,2,FALSE))=0,"",IF(ISERROR(VLOOKUP('2. Update Results'!$T13,'2. Update Results'!$V$2:$AM$33,2,FALSE)), "", VLOOKUP('2. Update Results'!$T13,'2. Update Results'!$V$2:$AM$33,2,FALSE)))</f>
        <v>Neville</v>
      </c>
      <c r="C33" s="72">
        <f ca="1">IF(ISBLANK(OFFSET(INDEX('2. Update Results'!$W$2:$W$33,MATCH($B33,'2. Update Results'!$W$2:$W$33,0)),0,1)),"",OFFSET(INDEX('2. Update Results'!$W$2:$W$33,MATCH($B33,'2. Update Results'!$W$2:$W$33,0)),0,1))</f>
        <v>10</v>
      </c>
      <c r="D33" s="72">
        <f ca="1">IF(ISBLANK(OFFSET(INDEX('2. Update Results'!$W$2:$W$33,MATCH($B33,'2. Update Results'!$W$2:$W$33,0)),0,2)),"",OFFSET(INDEX('2. Update Results'!$W$2:$W$33,MATCH($B33,'2. Update Results'!$W$2:$W$33,0)),0,2))</f>
        <v>10</v>
      </c>
      <c r="E33" s="53">
        <f ca="1">IF(ISBLANK(OFFSET(INDEX('2. Update Results'!$W$2:$W$33,MATCH($B33,'2. Update Results'!$W$2:$W$33,0)),0,3)),"",OFFSET(INDEX('2. Update Results'!$W$2:$W$33,MATCH($B33,'2. Update Results'!$W$2:$W$33,0)),0,3))</f>
        <v>2</v>
      </c>
      <c r="F33" s="53">
        <f ca="1">IF(ISBLANK(OFFSET(INDEX('2. Update Results'!$W$2:$W$33,MATCH($B33,'2. Update Results'!$W$2:$W$33,0)),0,4)),"",OFFSET(INDEX('2. Update Results'!$W$2:$W$33,MATCH($B33,'2. Update Results'!$W$2:$W$33,0)),0,4))</f>
        <v>0</v>
      </c>
      <c r="G33" s="53">
        <f ca="1">IF(ISBLANK(OFFSET(INDEX('2. Update Results'!$W$2:$W$33,MATCH($B33,'2. Update Results'!$W$2:$W$33,0)),0,5)),"",OFFSET(INDEX('2. Update Results'!$W$2:$W$33,MATCH($B33,'2. Update Results'!$W$2:$W$33,0)),0,5))</f>
        <v>1</v>
      </c>
      <c r="H33" s="53">
        <f ca="1">IF(ISBLANK(OFFSET(INDEX('2. Update Results'!$W$2:$W$33,MATCH($B33,'2. Update Results'!$W$2:$W$33,0)),0,6)),"",OFFSET(INDEX('2. Update Results'!$W$2:$W$33,MATCH($B33,'2. Update Results'!$W$2:$W$33,0)),0,6))</f>
        <v>1</v>
      </c>
      <c r="I33" s="53">
        <f ca="1">IF(ISBLANK(OFFSET(INDEX('2. Update Results'!$W$2:$W$33,MATCH($B33,'2. Update Results'!$W$2:$W$33,0)),0,7)),"",OFFSET(INDEX('2. Update Results'!$W$2:$W$33,MATCH($B33,'2. Update Results'!$W$2:$W$33,0)),0,7))</f>
        <v>1</v>
      </c>
      <c r="J33" s="53">
        <f ca="1">IF(ISBLANK(OFFSET(INDEX('2. Update Results'!$W$2:$W$33,MATCH($B33,'2. Update Results'!$W$2:$W$33,0)),0,8)),"",OFFSET(INDEX('2. Update Results'!$W$2:$W$33,MATCH($B33,'2. Update Results'!$W$2:$W$33,0)),0,8))</f>
        <v>2</v>
      </c>
      <c r="K33" s="53">
        <f ca="1">IF(ISBLANK(OFFSET(INDEX('2. Update Results'!$W$2:$W$33,MATCH($B33,'2. Update Results'!$W$2:$W$33,0)),0,9)),"",OFFSET(INDEX('2. Update Results'!$W$2:$W$33,MATCH($B33,'2. Update Results'!$W$2:$W$33,0)),0,9))</f>
        <v>1</v>
      </c>
      <c r="L33" s="53">
        <f ca="1">IF(ISBLANK(OFFSET(INDEX('2. Update Results'!$W$2:$W$33,MATCH($B33,'2. Update Results'!$W$2:$W$33,0)),0,10)),"",OFFSET(INDEX('2. Update Results'!$W$2:$W$33,MATCH($B33,'2. Update Results'!$W$2:$W$33,0)),0,10))</f>
        <v>2</v>
      </c>
      <c r="M33" s="53">
        <f ca="1">IF(ISBLANK(OFFSET(INDEX('2. Update Results'!$W$2:$W$33,MATCH($B33,'2. Update Results'!$W$2:$W$33,0)),0,11)),"",OFFSET(INDEX('2. Update Results'!$W$2:$W$33,MATCH($B33,'2. Update Results'!$W$2:$W$33,0)),0,11))</f>
        <v>0</v>
      </c>
      <c r="N33" s="53">
        <f ca="1">IF(ISBLANK(OFFSET(INDEX('2. Update Results'!$W$2:$W$33,MATCH($B33,'2. Update Results'!$W$2:$W$33,0)),0,12)),"",OFFSET(INDEX('2. Update Results'!$W$2:$W$33,MATCH($B33,'2. Update Results'!$W$2:$W$33,0)),0,12))</f>
        <v>0</v>
      </c>
      <c r="O33" s="53" t="str">
        <f ca="1">IF(ISBLANK(OFFSET(INDEX('2. Update Results'!$W$2:$W$33,MATCH($B33,'2. Update Results'!$W$2:$W$33,0)),0,13)),"",OFFSET(INDEX('2. Update Results'!$W$2:$W$33,MATCH($B33,'2. Update Results'!$W$2:$W$33,0)),0,13))</f>
        <v/>
      </c>
      <c r="P33" s="53" t="str">
        <f ca="1">IF(ISBLANK(OFFSET(INDEX('2. Update Results'!$W$2:$W$33,MATCH($B33,'2. Update Results'!$W$2:$W$33,0)),0,14)),"",OFFSET(INDEX('2. Update Results'!$W$2:$W$33,MATCH($B33,'2. Update Results'!$W$2:$W$33,0)),0,14))</f>
        <v/>
      </c>
      <c r="Q33" s="53" t="str">
        <f ca="1">IF(ISBLANK(OFFSET(INDEX('2. Update Results'!$W$2:$W$33,MATCH($B33,'2. Update Results'!$W$2:$W$33,0)),0,15)),"",OFFSET(INDEX('2. Update Results'!$W$2:$W$33,MATCH($B33,'2. Update Results'!$W$2:$W$33,0)),0,15))</f>
        <v/>
      </c>
      <c r="R33" s="53" t="str">
        <f ca="1">IF(ISBLANK(OFFSET(INDEX('2. Update Results'!$W$2:$W$33,MATCH($B33,'2. Update Results'!$W$2:$W$33,0)),0,16)),"",OFFSET(INDEX('2. Update Results'!$W$2:$W$33,MATCH($B33,'2. Update Results'!$W$2:$W$33,0)),0,16))</f>
        <v/>
      </c>
    </row>
    <row r="34" spans="1:18" s="55" customFormat="1" x14ac:dyDescent="0.25">
      <c r="A34" s="54">
        <f ca="1">IF(B34="","",IF(AND($C34=$C33,$D34=$D33),$A33,'2. Update Results'!$T14))</f>
        <v>14</v>
      </c>
      <c r="B34" s="50" t="str">
        <f>IF(IF(ISERROR(VLOOKUP('2. Update Results'!$T14,'2. Update Results'!$V$2:$AM$33,2,FALSE)), "", VLOOKUP('2. Update Results'!$T14,'2. Update Results'!$V$2:$AM$33,2,FALSE))=0,"",IF(ISERROR(VLOOKUP('2. Update Results'!$T14,'2. Update Results'!$V$2:$AM$33,2,FALSE)), "", VLOOKUP('2. Update Results'!$T14,'2. Update Results'!$V$2:$AM$33,2,FALSE)))</f>
        <v>Lewis</v>
      </c>
      <c r="C34" s="72">
        <f ca="1">IF(ISBLANK(OFFSET(INDEX('2. Update Results'!$W$2:$W$33,MATCH($B34,'2. Update Results'!$W$2:$W$33,0)),0,1)),"",OFFSET(INDEX('2. Update Results'!$W$2:$W$33,MATCH($B34,'2. Update Results'!$W$2:$W$33,0)),0,1))</f>
        <v>8</v>
      </c>
      <c r="D34" s="72">
        <f ca="1">IF(ISBLANK(OFFSET(INDEX('2. Update Results'!$W$2:$W$33,MATCH($B34,'2. Update Results'!$W$2:$W$33,0)),0,2)),"",OFFSET(INDEX('2. Update Results'!$W$2:$W$33,MATCH($B34,'2. Update Results'!$W$2:$W$33,0)),0,2))</f>
        <v>12</v>
      </c>
      <c r="E34" s="51">
        <f ca="1">IF(ISBLANK(OFFSET(INDEX('2. Update Results'!$W$2:$W$33,MATCH($B34,'2. Update Results'!$W$2:$W$33,0)),0,3)),"",OFFSET(INDEX('2. Update Results'!$W$2:$W$33,MATCH($B34,'2. Update Results'!$W$2:$W$33,0)),0,3))</f>
        <v>0</v>
      </c>
      <c r="F34" s="51">
        <f ca="1">IF(ISBLANK(OFFSET(INDEX('2. Update Results'!$W$2:$W$33,MATCH($B34,'2. Update Results'!$W$2:$W$33,0)),0,4)),"",OFFSET(INDEX('2. Update Results'!$W$2:$W$33,MATCH($B34,'2. Update Results'!$W$2:$W$33,0)),0,4))</f>
        <v>0</v>
      </c>
      <c r="G34" s="51">
        <f ca="1">IF(ISBLANK(OFFSET(INDEX('2. Update Results'!$W$2:$W$33,MATCH($B34,'2. Update Results'!$W$2:$W$33,0)),0,5)),"",OFFSET(INDEX('2. Update Results'!$W$2:$W$33,MATCH($B34,'2. Update Results'!$W$2:$W$33,0)),0,5))</f>
        <v>1</v>
      </c>
      <c r="H34" s="51">
        <f ca="1">IF(ISBLANK(OFFSET(INDEX('2. Update Results'!$W$2:$W$33,MATCH($B34,'2. Update Results'!$W$2:$W$33,0)),0,6)),"",OFFSET(INDEX('2. Update Results'!$W$2:$W$33,MATCH($B34,'2. Update Results'!$W$2:$W$33,0)),0,6))</f>
        <v>0</v>
      </c>
      <c r="I34" s="51">
        <f ca="1">IF(ISBLANK(OFFSET(INDEX('2. Update Results'!$W$2:$W$33,MATCH($B34,'2. Update Results'!$W$2:$W$33,0)),0,7)),"",OFFSET(INDEX('2. Update Results'!$W$2:$W$33,MATCH($B34,'2. Update Results'!$W$2:$W$33,0)),0,7))</f>
        <v>1</v>
      </c>
      <c r="J34" s="51">
        <f ca="1">IF(ISBLANK(OFFSET(INDEX('2. Update Results'!$W$2:$W$33,MATCH($B34,'2. Update Results'!$W$2:$W$33,0)),0,8)),"",OFFSET(INDEX('2. Update Results'!$W$2:$W$33,MATCH($B34,'2. Update Results'!$W$2:$W$33,0)),0,8))</f>
        <v>0</v>
      </c>
      <c r="K34" s="51">
        <f ca="1">IF(ISBLANK(OFFSET(INDEX('2. Update Results'!$W$2:$W$33,MATCH($B34,'2. Update Results'!$W$2:$W$33,0)),0,9)),"",OFFSET(INDEX('2. Update Results'!$W$2:$W$33,MATCH($B34,'2. Update Results'!$W$2:$W$33,0)),0,9))</f>
        <v>1</v>
      </c>
      <c r="L34" s="51">
        <f ca="1">IF(ISBLANK(OFFSET(INDEX('2. Update Results'!$W$2:$W$33,MATCH($B34,'2. Update Results'!$W$2:$W$33,0)),0,10)),"",OFFSET(INDEX('2. Update Results'!$W$2:$W$33,MATCH($B34,'2. Update Results'!$W$2:$W$33,0)),0,10))</f>
        <v>2</v>
      </c>
      <c r="M34" s="51">
        <f ca="1">IF(ISBLANK(OFFSET(INDEX('2. Update Results'!$W$2:$W$33,MATCH($B34,'2. Update Results'!$W$2:$W$33,0)),0,11)),"",OFFSET(INDEX('2. Update Results'!$W$2:$W$33,MATCH($B34,'2. Update Results'!$W$2:$W$33,0)),0,11))</f>
        <v>1</v>
      </c>
      <c r="N34" s="51">
        <f ca="1">IF(ISBLANK(OFFSET(INDEX('2. Update Results'!$W$2:$W$33,MATCH($B34,'2. Update Results'!$W$2:$W$33,0)),0,12)),"",OFFSET(INDEX('2. Update Results'!$W$2:$W$33,MATCH($B34,'2. Update Results'!$W$2:$W$33,0)),0,12))</f>
        <v>2</v>
      </c>
      <c r="O34" s="51" t="str">
        <f ca="1">IF(ISBLANK(OFFSET(INDEX('2. Update Results'!$W$2:$W$33,MATCH($B34,'2. Update Results'!$W$2:$W$33,0)),0,13)),"",OFFSET(INDEX('2. Update Results'!$W$2:$W$33,MATCH($B34,'2. Update Results'!$W$2:$W$33,0)),0,13))</f>
        <v/>
      </c>
      <c r="P34" s="51" t="str">
        <f ca="1">IF(ISBLANK(OFFSET(INDEX('2. Update Results'!$W$2:$W$33,MATCH($B34,'2. Update Results'!$W$2:$W$33,0)),0,14)),"",OFFSET(INDEX('2. Update Results'!$W$2:$W$33,MATCH($B34,'2. Update Results'!$W$2:$W$33,0)),0,14))</f>
        <v/>
      </c>
      <c r="Q34" s="51" t="str">
        <f ca="1">IF(ISBLANK(OFFSET(INDEX('2. Update Results'!$W$2:$W$33,MATCH($B34,'2. Update Results'!$W$2:$W$33,0)),0,15)),"",OFFSET(INDEX('2. Update Results'!$W$2:$W$33,MATCH($B34,'2. Update Results'!$W$2:$W$33,0)),0,15))</f>
        <v/>
      </c>
      <c r="R34" s="51" t="str">
        <f ca="1">IF(ISBLANK(OFFSET(INDEX('2. Update Results'!$W$2:$W$33,MATCH($B34,'2. Update Results'!$W$2:$W$33,0)),0,16)),"",OFFSET(INDEX('2. Update Results'!$W$2:$W$33,MATCH($B34,'2. Update Results'!$W$2:$W$33,0)),0,16))</f>
        <v/>
      </c>
    </row>
    <row r="35" spans="1:18" s="55" customFormat="1" x14ac:dyDescent="0.25">
      <c r="A35" s="56" t="str">
        <f>IF(B35="","",IF(AND($C35=$C34,$D35=$D34),$A34,'2. Update Results'!$T15))</f>
        <v/>
      </c>
      <c r="B35" s="52" t="str">
        <f>IF(IF(ISERROR(VLOOKUP('2. Update Results'!$T15,'2. Update Results'!$V$2:$AM$33,2,FALSE)), "", VLOOKUP('2. Update Results'!$T15,'2. Update Results'!$V$2:$AM$33,2,FALSE))=0,"",IF(ISERROR(VLOOKUP('2. Update Results'!$T15,'2. Update Results'!$V$2:$AM$33,2,FALSE)), "", VLOOKUP('2. Update Results'!$T15,'2. Update Results'!$V$2:$AM$33,2,FALSE)))</f>
        <v/>
      </c>
      <c r="C35" s="72" t="str">
        <f ca="1">IF(ISBLANK(OFFSET(INDEX('2. Update Results'!$W$2:$W$33,MATCH($B35,'2. Update Results'!$W$2:$W$33,0)),0,1)),"",OFFSET(INDEX('2. Update Results'!$W$2:$W$33,MATCH($B35,'2. Update Results'!$W$2:$W$33,0)),0,1))</f>
        <v/>
      </c>
      <c r="D35" s="72">
        <f ca="1">IF(ISBLANK(OFFSET(INDEX('2. Update Results'!$W$2:$W$33,MATCH($B35,'2. Update Results'!$W$2:$W$33,0)),0,2)),"",OFFSET(INDEX('2. Update Results'!$W$2:$W$33,MATCH($B35,'2. Update Results'!$W$2:$W$33,0)),0,2))</f>
        <v>0</v>
      </c>
      <c r="E35" s="53" t="str">
        <f ca="1">IF(ISBLANK(OFFSET(INDEX('2. Update Results'!$W$2:$W$33,MATCH($B35,'2. Update Results'!$W$2:$W$33,0)),0,3)),"",OFFSET(INDEX('2. Update Results'!$W$2:$W$33,MATCH($B35,'2. Update Results'!$W$2:$W$33,0)),0,3))</f>
        <v/>
      </c>
      <c r="F35" s="53" t="str">
        <f ca="1">IF(ISBLANK(OFFSET(INDEX('2. Update Results'!$W$2:$W$33,MATCH($B35,'2. Update Results'!$W$2:$W$33,0)),0,4)),"",OFFSET(INDEX('2. Update Results'!$W$2:$W$33,MATCH($B35,'2. Update Results'!$W$2:$W$33,0)),0,4))</f>
        <v/>
      </c>
      <c r="G35" s="53" t="str">
        <f ca="1">IF(ISBLANK(OFFSET(INDEX('2. Update Results'!$W$2:$W$33,MATCH($B35,'2. Update Results'!$W$2:$W$33,0)),0,5)),"",OFFSET(INDEX('2. Update Results'!$W$2:$W$33,MATCH($B35,'2. Update Results'!$W$2:$W$33,0)),0,5))</f>
        <v/>
      </c>
      <c r="H35" s="53" t="str">
        <f ca="1">IF(ISBLANK(OFFSET(INDEX('2. Update Results'!$W$2:$W$33,MATCH($B35,'2. Update Results'!$W$2:$W$33,0)),0,6)),"",OFFSET(INDEX('2. Update Results'!$W$2:$W$33,MATCH($B35,'2. Update Results'!$W$2:$W$33,0)),0,6))</f>
        <v/>
      </c>
      <c r="I35" s="53" t="str">
        <f ca="1">IF(ISBLANK(OFFSET(INDEX('2. Update Results'!$W$2:$W$33,MATCH($B35,'2. Update Results'!$W$2:$W$33,0)),0,7)),"",OFFSET(INDEX('2. Update Results'!$W$2:$W$33,MATCH($B35,'2. Update Results'!$W$2:$W$33,0)),0,7))</f>
        <v/>
      </c>
      <c r="J35" s="53" t="str">
        <f ca="1">IF(ISBLANK(OFFSET(INDEX('2. Update Results'!$W$2:$W$33,MATCH($B35,'2. Update Results'!$W$2:$W$33,0)),0,8)),"",OFFSET(INDEX('2. Update Results'!$W$2:$W$33,MATCH($B35,'2. Update Results'!$W$2:$W$33,0)),0,8))</f>
        <v/>
      </c>
      <c r="K35" s="53" t="str">
        <f ca="1">IF(ISBLANK(OFFSET(INDEX('2. Update Results'!$W$2:$W$33,MATCH($B35,'2. Update Results'!$W$2:$W$33,0)),0,9)),"",OFFSET(INDEX('2. Update Results'!$W$2:$W$33,MATCH($B35,'2. Update Results'!$W$2:$W$33,0)),0,9))</f>
        <v/>
      </c>
      <c r="L35" s="53" t="str">
        <f ca="1">IF(ISBLANK(OFFSET(INDEX('2. Update Results'!$W$2:$W$33,MATCH($B35,'2. Update Results'!$W$2:$W$33,0)),0,10)),"",OFFSET(INDEX('2. Update Results'!$W$2:$W$33,MATCH($B35,'2. Update Results'!$W$2:$W$33,0)),0,10))</f>
        <v/>
      </c>
      <c r="M35" s="53" t="str">
        <f ca="1">IF(ISBLANK(OFFSET(INDEX('2. Update Results'!$W$2:$W$33,MATCH($B35,'2. Update Results'!$W$2:$W$33,0)),0,11)),"",OFFSET(INDEX('2. Update Results'!$W$2:$W$33,MATCH($B35,'2. Update Results'!$W$2:$W$33,0)),0,11))</f>
        <v/>
      </c>
      <c r="N35" s="53" t="str">
        <f ca="1">IF(ISBLANK(OFFSET(INDEX('2. Update Results'!$W$2:$W$33,MATCH($B35,'2. Update Results'!$W$2:$W$33,0)),0,12)),"",OFFSET(INDEX('2. Update Results'!$W$2:$W$33,MATCH($B35,'2. Update Results'!$W$2:$W$33,0)),0,12))</f>
        <v/>
      </c>
      <c r="O35" s="53" t="str">
        <f ca="1">IF(ISBLANK(OFFSET(INDEX('2. Update Results'!$W$2:$W$33,MATCH($B35,'2. Update Results'!$W$2:$W$33,0)),0,13)),"",OFFSET(INDEX('2. Update Results'!$W$2:$W$33,MATCH($B35,'2. Update Results'!$W$2:$W$33,0)),0,13))</f>
        <v/>
      </c>
      <c r="P35" s="53" t="str">
        <f ca="1">IF(ISBLANK(OFFSET(INDEX('2. Update Results'!$W$2:$W$33,MATCH($B35,'2. Update Results'!$W$2:$W$33,0)),0,14)),"",OFFSET(INDEX('2. Update Results'!$W$2:$W$33,MATCH($B35,'2. Update Results'!$W$2:$W$33,0)),0,14))</f>
        <v/>
      </c>
      <c r="Q35" s="53" t="str">
        <f ca="1">IF(ISBLANK(OFFSET(INDEX('2. Update Results'!$W$2:$W$33,MATCH($B35,'2. Update Results'!$W$2:$W$33,0)),0,15)),"",OFFSET(INDEX('2. Update Results'!$W$2:$W$33,MATCH($B35,'2. Update Results'!$W$2:$W$33,0)),0,15))</f>
        <v/>
      </c>
      <c r="R35" s="53" t="str">
        <f ca="1">IF(ISBLANK(OFFSET(INDEX('2. Update Results'!$W$2:$W$33,MATCH($B35,'2. Update Results'!$W$2:$W$33,0)),0,16)),"",OFFSET(INDEX('2. Update Results'!$W$2:$W$33,MATCH($B35,'2. Update Results'!$W$2:$W$33,0)),0,16))</f>
        <v/>
      </c>
    </row>
    <row r="36" spans="1:18" s="55" customFormat="1" hidden="1" x14ac:dyDescent="0.25">
      <c r="A36" s="54" t="str">
        <f>IF(B36="","",IF(AND($C36=$C35,$D36=$D35),$A35,'2. Update Results'!$T16))</f>
        <v/>
      </c>
      <c r="B36" s="50" t="str">
        <f>IF(IF(ISERROR(VLOOKUP('2. Update Results'!$T16,'2. Update Results'!$V$2:$AM$33,2,FALSE)), "", VLOOKUP('2. Update Results'!$T16,'2. Update Results'!$V$2:$AM$33,2,FALSE))=0,"",IF(ISERROR(VLOOKUP('2. Update Results'!$T16,'2. Update Results'!$V$2:$AM$33,2,FALSE)), "", VLOOKUP('2. Update Results'!$T16,'2. Update Results'!$V$2:$AM$33,2,FALSE)))</f>
        <v/>
      </c>
      <c r="C36" s="72" t="str">
        <f ca="1">IF(ISBLANK(OFFSET(INDEX('2. Update Results'!$W$2:$W$33,MATCH($B36,'2. Update Results'!$W$2:$W$33,0)),0,1)),"",OFFSET(INDEX('2. Update Results'!$W$2:$W$33,MATCH($B36,'2. Update Results'!$W$2:$W$33,0)),0,1))</f>
        <v/>
      </c>
      <c r="D36" s="72">
        <f ca="1">IF(ISBLANK(OFFSET(INDEX('2. Update Results'!$W$2:$W$33,MATCH($B36,'2. Update Results'!$W$2:$W$33,0)),0,2)),"",OFFSET(INDEX('2. Update Results'!$W$2:$W$33,MATCH($B36,'2. Update Results'!$W$2:$W$33,0)),0,2))</f>
        <v>0</v>
      </c>
      <c r="E36" s="51" t="str">
        <f ca="1">IF(ISBLANK(OFFSET(INDEX('2. Update Results'!$W$2:$W$33,MATCH($B36,'2. Update Results'!$W$2:$W$33,0)),0,3)),"",OFFSET(INDEX('2. Update Results'!$W$2:$W$33,MATCH($B36,'2. Update Results'!$W$2:$W$33,0)),0,3))</f>
        <v/>
      </c>
      <c r="F36" s="51" t="str">
        <f ca="1">IF(ISBLANK(OFFSET(INDEX('2. Update Results'!$W$2:$W$33,MATCH($B36,'2. Update Results'!$W$2:$W$33,0)),0,4)),"",OFFSET(INDEX('2. Update Results'!$W$2:$W$33,MATCH($B36,'2. Update Results'!$W$2:$W$33,0)),0,4))</f>
        <v/>
      </c>
      <c r="G36" s="51" t="str">
        <f ca="1">IF(ISBLANK(OFFSET(INDEX('2. Update Results'!$W$2:$W$33,MATCH($B36,'2. Update Results'!$W$2:$W$33,0)),0,5)),"",OFFSET(INDEX('2. Update Results'!$W$2:$W$33,MATCH($B36,'2. Update Results'!$W$2:$W$33,0)),0,5))</f>
        <v/>
      </c>
      <c r="H36" s="51" t="str">
        <f ca="1">IF(ISBLANK(OFFSET(INDEX('2. Update Results'!$W$2:$W$33,MATCH($B36,'2. Update Results'!$W$2:$W$33,0)),0,6)),"",OFFSET(INDEX('2. Update Results'!$W$2:$W$33,MATCH($B36,'2. Update Results'!$W$2:$W$33,0)),0,6))</f>
        <v/>
      </c>
      <c r="I36" s="51" t="str">
        <f ca="1">IF(ISBLANK(OFFSET(INDEX('2. Update Results'!$W$2:$W$33,MATCH($B36,'2. Update Results'!$W$2:$W$33,0)),0,7)),"",OFFSET(INDEX('2. Update Results'!$W$2:$W$33,MATCH($B36,'2. Update Results'!$W$2:$W$33,0)),0,7))</f>
        <v/>
      </c>
      <c r="J36" s="51" t="str">
        <f ca="1">IF(ISBLANK(OFFSET(INDEX('2. Update Results'!$W$2:$W$33,MATCH($B36,'2. Update Results'!$W$2:$W$33,0)),0,8)),"",OFFSET(INDEX('2. Update Results'!$W$2:$W$33,MATCH($B36,'2. Update Results'!$W$2:$W$33,0)),0,8))</f>
        <v/>
      </c>
      <c r="K36" s="51" t="str">
        <f ca="1">IF(ISBLANK(OFFSET(INDEX('2. Update Results'!$W$2:$W$33,MATCH($B36,'2. Update Results'!$W$2:$W$33,0)),0,9)),"",OFFSET(INDEX('2. Update Results'!$W$2:$W$33,MATCH($B36,'2. Update Results'!$W$2:$W$33,0)),0,9))</f>
        <v/>
      </c>
      <c r="L36" s="51" t="str">
        <f ca="1">IF(ISBLANK(OFFSET(INDEX('2. Update Results'!$W$2:$W$33,MATCH($B36,'2. Update Results'!$W$2:$W$33,0)),0,10)),"",OFFSET(INDEX('2. Update Results'!$W$2:$W$33,MATCH($B36,'2. Update Results'!$W$2:$W$33,0)),0,10))</f>
        <v/>
      </c>
      <c r="M36" s="51" t="str">
        <f ca="1">IF(ISBLANK(OFFSET(INDEX('2. Update Results'!$W$2:$W$33,MATCH($B36,'2. Update Results'!$W$2:$W$33,0)),0,11)),"",OFFSET(INDEX('2. Update Results'!$W$2:$W$33,MATCH($B36,'2. Update Results'!$W$2:$W$33,0)),0,11))</f>
        <v/>
      </c>
      <c r="N36" s="51" t="str">
        <f ca="1">IF(ISBLANK(OFFSET(INDEX('2. Update Results'!$W$2:$W$33,MATCH($B36,'2. Update Results'!$W$2:$W$33,0)),0,12)),"",OFFSET(INDEX('2. Update Results'!$W$2:$W$33,MATCH($B36,'2. Update Results'!$W$2:$W$33,0)),0,12))</f>
        <v/>
      </c>
      <c r="O36" s="51" t="str">
        <f ca="1">IF(ISBLANK(OFFSET(INDEX('2. Update Results'!$W$2:$W$33,MATCH($B36,'2. Update Results'!$W$2:$W$33,0)),0,13)),"",OFFSET(INDEX('2. Update Results'!$W$2:$W$33,MATCH($B36,'2. Update Results'!$W$2:$W$33,0)),0,13))</f>
        <v/>
      </c>
      <c r="P36" s="51" t="str">
        <f ca="1">IF(ISBLANK(OFFSET(INDEX('2. Update Results'!$W$2:$W$33,MATCH($B36,'2. Update Results'!$W$2:$W$33,0)),0,14)),"",OFFSET(INDEX('2. Update Results'!$W$2:$W$33,MATCH($B36,'2. Update Results'!$W$2:$W$33,0)),0,14))</f>
        <v/>
      </c>
      <c r="Q36" s="51" t="str">
        <f ca="1">IF(ISBLANK(OFFSET(INDEX('2. Update Results'!$W$2:$W$33,MATCH($B36,'2. Update Results'!$W$2:$W$33,0)),0,15)),"",OFFSET(INDEX('2. Update Results'!$W$2:$W$33,MATCH($B36,'2. Update Results'!$W$2:$W$33,0)),0,15))</f>
        <v/>
      </c>
      <c r="R36" s="51" t="str">
        <f ca="1">IF(ISBLANK(OFFSET(INDEX('2. Update Results'!$W$2:$W$33,MATCH($B36,'2. Update Results'!$W$2:$W$33,0)),0,16)),"",OFFSET(INDEX('2. Update Results'!$W$2:$W$33,MATCH($B36,'2. Update Results'!$W$2:$W$33,0)),0,16))</f>
        <v/>
      </c>
    </row>
    <row r="37" spans="1:18" s="55" customFormat="1" hidden="1" x14ac:dyDescent="0.25">
      <c r="A37" s="57" t="str">
        <f>IF(B37="","",IF(AND($C37=$C36,$D37=$D36),$A36,'2. Update Results'!$T17))</f>
        <v/>
      </c>
      <c r="B37" s="52" t="str">
        <f>IF(IF(ISERROR(VLOOKUP('2. Update Results'!$T17,'2. Update Results'!$V$2:$AM$33,2,FALSE)), "", VLOOKUP('2. Update Results'!$T17,'2. Update Results'!$V$2:$AM$33,2,FALSE))=0,"",IF(ISERROR(VLOOKUP('2. Update Results'!$T17,'2. Update Results'!$V$2:$AM$33,2,FALSE)), "", VLOOKUP('2. Update Results'!$T17,'2. Update Results'!$V$2:$AM$33,2,FALSE)))</f>
        <v/>
      </c>
      <c r="C37" s="72" t="str">
        <f ca="1">IF(ISBLANK(OFFSET(INDEX('2. Update Results'!$W$2:$W$33,MATCH($B37,'2. Update Results'!$W$2:$W$33,0)),0,1)),"",OFFSET(INDEX('2. Update Results'!$W$2:$W$33,MATCH($B37,'2. Update Results'!$W$2:$W$33,0)),0,1))</f>
        <v/>
      </c>
      <c r="D37" s="72">
        <f ca="1">IF(ISBLANK(OFFSET(INDEX('2. Update Results'!$W$2:$W$33,MATCH($B37,'2. Update Results'!$W$2:$W$33,0)),0,2)),"",OFFSET(INDEX('2. Update Results'!$W$2:$W$33,MATCH($B37,'2. Update Results'!$W$2:$W$33,0)),0,2))</f>
        <v>0</v>
      </c>
      <c r="E37" s="53" t="str">
        <f ca="1">IF(ISBLANK(OFFSET(INDEX('2. Update Results'!$W$2:$W$33,MATCH($B37,'2. Update Results'!$W$2:$W$33,0)),0,3)),"",OFFSET(INDEX('2. Update Results'!$W$2:$W$33,MATCH($B37,'2. Update Results'!$W$2:$W$33,0)),0,3))</f>
        <v/>
      </c>
      <c r="F37" s="53" t="str">
        <f ca="1">IF(ISBLANK(OFFSET(INDEX('2. Update Results'!$W$2:$W$33,MATCH($B37,'2. Update Results'!$W$2:$W$33,0)),0,4)),"",OFFSET(INDEX('2. Update Results'!$W$2:$W$33,MATCH($B37,'2. Update Results'!$W$2:$W$33,0)),0,4))</f>
        <v/>
      </c>
      <c r="G37" s="53" t="str">
        <f ca="1">IF(ISBLANK(OFFSET(INDEX('2. Update Results'!$W$2:$W$33,MATCH($B37,'2. Update Results'!$W$2:$W$33,0)),0,5)),"",OFFSET(INDEX('2. Update Results'!$W$2:$W$33,MATCH($B37,'2. Update Results'!$W$2:$W$33,0)),0,5))</f>
        <v/>
      </c>
      <c r="H37" s="53" t="str">
        <f ca="1">IF(ISBLANK(OFFSET(INDEX('2. Update Results'!$W$2:$W$33,MATCH($B37,'2. Update Results'!$W$2:$W$33,0)),0,6)),"",OFFSET(INDEX('2. Update Results'!$W$2:$W$33,MATCH($B37,'2. Update Results'!$W$2:$W$33,0)),0,6))</f>
        <v/>
      </c>
      <c r="I37" s="53" t="str">
        <f ca="1">IF(ISBLANK(OFFSET(INDEX('2. Update Results'!$W$2:$W$33,MATCH($B37,'2. Update Results'!$W$2:$W$33,0)),0,7)),"",OFFSET(INDEX('2. Update Results'!$W$2:$W$33,MATCH($B37,'2. Update Results'!$W$2:$W$33,0)),0,7))</f>
        <v/>
      </c>
      <c r="J37" s="53" t="str">
        <f ca="1">IF(ISBLANK(OFFSET(INDEX('2. Update Results'!$W$2:$W$33,MATCH($B37,'2. Update Results'!$W$2:$W$33,0)),0,8)),"",OFFSET(INDEX('2. Update Results'!$W$2:$W$33,MATCH($B37,'2. Update Results'!$W$2:$W$33,0)),0,8))</f>
        <v/>
      </c>
      <c r="K37" s="53" t="str">
        <f ca="1">IF(ISBLANK(OFFSET(INDEX('2. Update Results'!$W$2:$W$33,MATCH($B37,'2. Update Results'!$W$2:$W$33,0)),0,9)),"",OFFSET(INDEX('2. Update Results'!$W$2:$W$33,MATCH($B37,'2. Update Results'!$W$2:$W$33,0)),0,9))</f>
        <v/>
      </c>
      <c r="L37" s="53" t="str">
        <f ca="1">IF(ISBLANK(OFFSET(INDEX('2. Update Results'!$W$2:$W$33,MATCH($B37,'2. Update Results'!$W$2:$W$33,0)),0,10)),"",OFFSET(INDEX('2. Update Results'!$W$2:$W$33,MATCH($B37,'2. Update Results'!$W$2:$W$33,0)),0,10))</f>
        <v/>
      </c>
      <c r="M37" s="53" t="str">
        <f ca="1">IF(ISBLANK(OFFSET(INDEX('2. Update Results'!$W$2:$W$33,MATCH($B37,'2. Update Results'!$W$2:$W$33,0)),0,11)),"",OFFSET(INDEX('2. Update Results'!$W$2:$W$33,MATCH($B37,'2. Update Results'!$W$2:$W$33,0)),0,11))</f>
        <v/>
      </c>
      <c r="N37" s="53" t="str">
        <f ca="1">IF(ISBLANK(OFFSET(INDEX('2. Update Results'!$W$2:$W$33,MATCH($B37,'2. Update Results'!$W$2:$W$33,0)),0,12)),"",OFFSET(INDEX('2. Update Results'!$W$2:$W$33,MATCH($B37,'2. Update Results'!$W$2:$W$33,0)),0,12))</f>
        <v/>
      </c>
      <c r="O37" s="53" t="str">
        <f ca="1">IF(ISBLANK(OFFSET(INDEX('2. Update Results'!$W$2:$W$33,MATCH($B37,'2. Update Results'!$W$2:$W$33,0)),0,13)),"",OFFSET(INDEX('2. Update Results'!$W$2:$W$33,MATCH($B37,'2. Update Results'!$W$2:$W$33,0)),0,13))</f>
        <v/>
      </c>
      <c r="P37" s="53" t="str">
        <f ca="1">IF(ISBLANK(OFFSET(INDEX('2. Update Results'!$W$2:$W$33,MATCH($B37,'2. Update Results'!$W$2:$W$33,0)),0,14)),"",OFFSET(INDEX('2. Update Results'!$W$2:$W$33,MATCH($B37,'2. Update Results'!$W$2:$W$33,0)),0,14))</f>
        <v/>
      </c>
      <c r="Q37" s="53" t="str">
        <f ca="1">IF(ISBLANK(OFFSET(INDEX('2. Update Results'!$W$2:$W$33,MATCH($B37,'2. Update Results'!$W$2:$W$33,0)),0,15)),"",OFFSET(INDEX('2. Update Results'!$W$2:$W$33,MATCH($B37,'2. Update Results'!$W$2:$W$33,0)),0,15))</f>
        <v/>
      </c>
      <c r="R37" s="53" t="str">
        <f ca="1">IF(ISBLANK(OFFSET(INDEX('2. Update Results'!$W$2:$W$33,MATCH($B37,'2. Update Results'!$W$2:$W$33,0)),0,16)),"",OFFSET(INDEX('2. Update Results'!$W$2:$W$33,MATCH($B37,'2. Update Results'!$W$2:$W$33,0)),0,16))</f>
        <v/>
      </c>
    </row>
    <row r="38" spans="1:18" s="55" customFormat="1" hidden="1" x14ac:dyDescent="0.25">
      <c r="A38" s="54" t="str">
        <f>IF(B38="","",IF(AND($C38=$C37,$D38=$D37),$A37,'2. Update Results'!$T18))</f>
        <v/>
      </c>
      <c r="B38" s="50" t="str">
        <f>IF(IF(ISERROR(VLOOKUP('2. Update Results'!$T18,'2. Update Results'!$V$2:$AM$33,2,FALSE)), "", VLOOKUP('2. Update Results'!$T18,'2. Update Results'!$V$2:$AM$33,2,FALSE))=0,"",IF(ISERROR(VLOOKUP('2. Update Results'!$T18,'2. Update Results'!$V$2:$AM$33,2,FALSE)), "", VLOOKUP('2. Update Results'!$T18,'2. Update Results'!$V$2:$AM$33,2,FALSE)))</f>
        <v/>
      </c>
      <c r="C38" s="72" t="str">
        <f ca="1">IF(ISBLANK(OFFSET(INDEX('2. Update Results'!$W$2:$W$33,MATCH($B38,'2. Update Results'!$W$2:$W$33,0)),0,1)),"",OFFSET(INDEX('2. Update Results'!$W$2:$W$33,MATCH($B38,'2. Update Results'!$W$2:$W$33,0)),0,1))</f>
        <v/>
      </c>
      <c r="D38" s="72">
        <f ca="1">IF(ISBLANK(OFFSET(INDEX('2. Update Results'!$W$2:$W$33,MATCH($B38,'2. Update Results'!$W$2:$W$33,0)),0,2)),"",OFFSET(INDEX('2. Update Results'!$W$2:$W$33,MATCH($B38,'2. Update Results'!$W$2:$W$33,0)),0,2))</f>
        <v>0</v>
      </c>
      <c r="E38" s="51" t="str">
        <f ca="1">IF(ISBLANK(OFFSET(INDEX('2. Update Results'!$W$2:$W$33,MATCH($B38,'2. Update Results'!$W$2:$W$33,0)),0,3)),"",OFFSET(INDEX('2. Update Results'!$W$2:$W$33,MATCH($B38,'2. Update Results'!$W$2:$W$33,0)),0,3))</f>
        <v/>
      </c>
      <c r="F38" s="51" t="str">
        <f ca="1">IF(ISBLANK(OFFSET(INDEX('2. Update Results'!$W$2:$W$33,MATCH($B38,'2. Update Results'!$W$2:$W$33,0)),0,4)),"",OFFSET(INDEX('2. Update Results'!$W$2:$W$33,MATCH($B38,'2. Update Results'!$W$2:$W$33,0)),0,4))</f>
        <v/>
      </c>
      <c r="G38" s="51" t="str">
        <f ca="1">IF(ISBLANK(OFFSET(INDEX('2. Update Results'!$W$2:$W$33,MATCH($B38,'2. Update Results'!$W$2:$W$33,0)),0,5)),"",OFFSET(INDEX('2. Update Results'!$W$2:$W$33,MATCH($B38,'2. Update Results'!$W$2:$W$33,0)),0,5))</f>
        <v/>
      </c>
      <c r="H38" s="51" t="str">
        <f ca="1">IF(ISBLANK(OFFSET(INDEX('2. Update Results'!$W$2:$W$33,MATCH($B38,'2. Update Results'!$W$2:$W$33,0)),0,6)),"",OFFSET(INDEX('2. Update Results'!$W$2:$W$33,MATCH($B38,'2. Update Results'!$W$2:$W$33,0)),0,6))</f>
        <v/>
      </c>
      <c r="I38" s="51" t="str">
        <f ca="1">IF(ISBLANK(OFFSET(INDEX('2. Update Results'!$W$2:$W$33,MATCH($B38,'2. Update Results'!$W$2:$W$33,0)),0,7)),"",OFFSET(INDEX('2. Update Results'!$W$2:$W$33,MATCH($B38,'2. Update Results'!$W$2:$W$33,0)),0,7))</f>
        <v/>
      </c>
      <c r="J38" s="51" t="str">
        <f ca="1">IF(ISBLANK(OFFSET(INDEX('2. Update Results'!$W$2:$W$33,MATCH($B38,'2. Update Results'!$W$2:$W$33,0)),0,8)),"",OFFSET(INDEX('2. Update Results'!$W$2:$W$33,MATCH($B38,'2. Update Results'!$W$2:$W$33,0)),0,8))</f>
        <v/>
      </c>
      <c r="K38" s="51" t="str">
        <f ca="1">IF(ISBLANK(OFFSET(INDEX('2. Update Results'!$W$2:$W$33,MATCH($B38,'2. Update Results'!$W$2:$W$33,0)),0,9)),"",OFFSET(INDEX('2. Update Results'!$W$2:$W$33,MATCH($B38,'2. Update Results'!$W$2:$W$33,0)),0,9))</f>
        <v/>
      </c>
      <c r="L38" s="51" t="str">
        <f ca="1">IF(ISBLANK(OFFSET(INDEX('2. Update Results'!$W$2:$W$33,MATCH($B38,'2. Update Results'!$W$2:$W$33,0)),0,10)),"",OFFSET(INDEX('2. Update Results'!$W$2:$W$33,MATCH($B38,'2. Update Results'!$W$2:$W$33,0)),0,10))</f>
        <v/>
      </c>
      <c r="M38" s="51" t="str">
        <f ca="1">IF(ISBLANK(OFFSET(INDEX('2. Update Results'!$W$2:$W$33,MATCH($B38,'2. Update Results'!$W$2:$W$33,0)),0,11)),"",OFFSET(INDEX('2. Update Results'!$W$2:$W$33,MATCH($B38,'2. Update Results'!$W$2:$W$33,0)),0,11))</f>
        <v/>
      </c>
      <c r="N38" s="51" t="str">
        <f ca="1">IF(ISBLANK(OFFSET(INDEX('2. Update Results'!$W$2:$W$33,MATCH($B38,'2. Update Results'!$W$2:$W$33,0)),0,12)),"",OFFSET(INDEX('2. Update Results'!$W$2:$W$33,MATCH($B38,'2. Update Results'!$W$2:$W$33,0)),0,12))</f>
        <v/>
      </c>
      <c r="O38" s="51" t="str">
        <f ca="1">IF(ISBLANK(OFFSET(INDEX('2. Update Results'!$W$2:$W$33,MATCH($B38,'2. Update Results'!$W$2:$W$33,0)),0,13)),"",OFFSET(INDEX('2. Update Results'!$W$2:$W$33,MATCH($B38,'2. Update Results'!$W$2:$W$33,0)),0,13))</f>
        <v/>
      </c>
      <c r="P38" s="51" t="str">
        <f ca="1">IF(ISBLANK(OFFSET(INDEX('2. Update Results'!$W$2:$W$33,MATCH($B38,'2. Update Results'!$W$2:$W$33,0)),0,14)),"",OFFSET(INDEX('2. Update Results'!$W$2:$W$33,MATCH($B38,'2. Update Results'!$W$2:$W$33,0)),0,14))</f>
        <v/>
      </c>
      <c r="Q38" s="51" t="str">
        <f ca="1">IF(ISBLANK(OFFSET(INDEX('2. Update Results'!$W$2:$W$33,MATCH($B38,'2. Update Results'!$W$2:$W$33,0)),0,15)),"",OFFSET(INDEX('2. Update Results'!$W$2:$W$33,MATCH($B38,'2. Update Results'!$W$2:$W$33,0)),0,15))</f>
        <v/>
      </c>
      <c r="R38" s="51" t="str">
        <f ca="1">IF(ISBLANK(OFFSET(INDEX('2. Update Results'!$W$2:$W$33,MATCH($B38,'2. Update Results'!$W$2:$W$33,0)),0,16)),"",OFFSET(INDEX('2. Update Results'!$W$2:$W$33,MATCH($B38,'2. Update Results'!$W$2:$W$33,0)),0,16))</f>
        <v/>
      </c>
    </row>
    <row r="39" spans="1:18" s="55" customFormat="1" hidden="1" x14ac:dyDescent="0.25">
      <c r="A39" s="56" t="str">
        <f>IF(B39="","",IF(AND($C39=$C38,$D39=$D38),$A38,'2. Update Results'!$T19))</f>
        <v/>
      </c>
      <c r="B39" s="52" t="str">
        <f>IF(IF(ISERROR(VLOOKUP('2. Update Results'!$T19,'2. Update Results'!$V$2:$AM$33,2,FALSE)), "", VLOOKUP('2. Update Results'!$T19,'2. Update Results'!$V$2:$AM$33,2,FALSE))=0,"",IF(ISERROR(VLOOKUP('2. Update Results'!$T19,'2. Update Results'!$V$2:$AM$33,2,FALSE)), "", VLOOKUP('2. Update Results'!$T19,'2. Update Results'!$V$2:$AM$33,2,FALSE)))</f>
        <v/>
      </c>
      <c r="C39" s="72" t="str">
        <f ca="1">IF(ISBLANK(OFFSET(INDEX('2. Update Results'!$W$2:$W$33,MATCH($B39,'2. Update Results'!$W$2:$W$33,0)),0,1)),"",OFFSET(INDEX('2. Update Results'!$W$2:$W$33,MATCH($B39,'2. Update Results'!$W$2:$W$33,0)),0,1))</f>
        <v/>
      </c>
      <c r="D39" s="72">
        <f ca="1">IF(ISBLANK(OFFSET(INDEX('2. Update Results'!$W$2:$W$33,MATCH($B39,'2. Update Results'!$W$2:$W$33,0)),0,2)),"",OFFSET(INDEX('2. Update Results'!$W$2:$W$33,MATCH($B39,'2. Update Results'!$W$2:$W$33,0)),0,2))</f>
        <v>0</v>
      </c>
      <c r="E39" s="53" t="str">
        <f ca="1">IF(ISBLANK(OFFSET(INDEX('2. Update Results'!$W$2:$W$33,MATCH($B39,'2. Update Results'!$W$2:$W$33,0)),0,3)),"",OFFSET(INDEX('2. Update Results'!$W$2:$W$33,MATCH($B39,'2. Update Results'!$W$2:$W$33,0)),0,3))</f>
        <v/>
      </c>
      <c r="F39" s="53" t="str">
        <f ca="1">IF(ISBLANK(OFFSET(INDEX('2. Update Results'!$W$2:$W$33,MATCH($B39,'2. Update Results'!$W$2:$W$33,0)),0,4)),"",OFFSET(INDEX('2. Update Results'!$W$2:$W$33,MATCH($B39,'2. Update Results'!$W$2:$W$33,0)),0,4))</f>
        <v/>
      </c>
      <c r="G39" s="53" t="str">
        <f ca="1">IF(ISBLANK(OFFSET(INDEX('2. Update Results'!$W$2:$W$33,MATCH($B39,'2. Update Results'!$W$2:$W$33,0)),0,5)),"",OFFSET(INDEX('2. Update Results'!$W$2:$W$33,MATCH($B39,'2. Update Results'!$W$2:$W$33,0)),0,5))</f>
        <v/>
      </c>
      <c r="H39" s="53" t="str">
        <f ca="1">IF(ISBLANK(OFFSET(INDEX('2. Update Results'!$W$2:$W$33,MATCH($B39,'2. Update Results'!$W$2:$W$33,0)),0,6)),"",OFFSET(INDEX('2. Update Results'!$W$2:$W$33,MATCH($B39,'2. Update Results'!$W$2:$W$33,0)),0,6))</f>
        <v/>
      </c>
      <c r="I39" s="53" t="str">
        <f ca="1">IF(ISBLANK(OFFSET(INDEX('2. Update Results'!$W$2:$W$33,MATCH($B39,'2. Update Results'!$W$2:$W$33,0)),0,7)),"",OFFSET(INDEX('2. Update Results'!$W$2:$W$33,MATCH($B39,'2. Update Results'!$W$2:$W$33,0)),0,7))</f>
        <v/>
      </c>
      <c r="J39" s="53" t="str">
        <f ca="1">IF(ISBLANK(OFFSET(INDEX('2. Update Results'!$W$2:$W$33,MATCH($B39,'2. Update Results'!$W$2:$W$33,0)),0,8)),"",OFFSET(INDEX('2. Update Results'!$W$2:$W$33,MATCH($B39,'2. Update Results'!$W$2:$W$33,0)),0,8))</f>
        <v/>
      </c>
      <c r="K39" s="53" t="str">
        <f ca="1">IF(ISBLANK(OFFSET(INDEX('2. Update Results'!$W$2:$W$33,MATCH($B39,'2. Update Results'!$W$2:$W$33,0)),0,9)),"",OFFSET(INDEX('2. Update Results'!$W$2:$W$33,MATCH($B39,'2. Update Results'!$W$2:$W$33,0)),0,9))</f>
        <v/>
      </c>
      <c r="L39" s="53" t="str">
        <f ca="1">IF(ISBLANK(OFFSET(INDEX('2. Update Results'!$W$2:$W$33,MATCH($B39,'2. Update Results'!$W$2:$W$33,0)),0,10)),"",OFFSET(INDEX('2. Update Results'!$W$2:$W$33,MATCH($B39,'2. Update Results'!$W$2:$W$33,0)),0,10))</f>
        <v/>
      </c>
      <c r="M39" s="53" t="str">
        <f ca="1">IF(ISBLANK(OFFSET(INDEX('2. Update Results'!$W$2:$W$33,MATCH($B39,'2. Update Results'!$W$2:$W$33,0)),0,11)),"",OFFSET(INDEX('2. Update Results'!$W$2:$W$33,MATCH($B39,'2. Update Results'!$W$2:$W$33,0)),0,11))</f>
        <v/>
      </c>
      <c r="N39" s="53" t="str">
        <f ca="1">IF(ISBLANK(OFFSET(INDEX('2. Update Results'!$W$2:$W$33,MATCH($B39,'2. Update Results'!$W$2:$W$33,0)),0,12)),"",OFFSET(INDEX('2. Update Results'!$W$2:$W$33,MATCH($B39,'2. Update Results'!$W$2:$W$33,0)),0,12))</f>
        <v/>
      </c>
      <c r="O39" s="53" t="str">
        <f ca="1">IF(ISBLANK(OFFSET(INDEX('2. Update Results'!$W$2:$W$33,MATCH($B39,'2. Update Results'!$W$2:$W$33,0)),0,13)),"",OFFSET(INDEX('2. Update Results'!$W$2:$W$33,MATCH($B39,'2. Update Results'!$W$2:$W$33,0)),0,13))</f>
        <v/>
      </c>
      <c r="P39" s="53" t="str">
        <f ca="1">IF(ISBLANK(OFFSET(INDEX('2. Update Results'!$W$2:$W$33,MATCH($B39,'2. Update Results'!$W$2:$W$33,0)),0,14)),"",OFFSET(INDEX('2. Update Results'!$W$2:$W$33,MATCH($B39,'2. Update Results'!$W$2:$W$33,0)),0,14))</f>
        <v/>
      </c>
      <c r="Q39" s="53" t="str">
        <f ca="1">IF(ISBLANK(OFFSET(INDEX('2. Update Results'!$W$2:$W$33,MATCH($B39,'2. Update Results'!$W$2:$W$33,0)),0,15)),"",OFFSET(INDEX('2. Update Results'!$W$2:$W$33,MATCH($B39,'2. Update Results'!$W$2:$W$33,0)),0,15))</f>
        <v/>
      </c>
      <c r="R39" s="53" t="str">
        <f ca="1">IF(ISBLANK(OFFSET(INDEX('2. Update Results'!$W$2:$W$33,MATCH($B39,'2. Update Results'!$W$2:$W$33,0)),0,16)),"",OFFSET(INDEX('2. Update Results'!$W$2:$W$33,MATCH($B39,'2. Update Results'!$W$2:$W$33,0)),0,16))</f>
        <v/>
      </c>
    </row>
    <row r="40" spans="1:18" s="55" customFormat="1" hidden="1" x14ac:dyDescent="0.25">
      <c r="A40" s="54" t="str">
        <f>IF(B40="","",IF(AND($C40=$C39,$D40=$D39),$A39,'2. Update Results'!$T20))</f>
        <v/>
      </c>
      <c r="B40" s="50" t="str">
        <f>IF(IF(ISERROR(VLOOKUP('2. Update Results'!$T20,'2. Update Results'!$V$2:$AM$33,2,FALSE)), "", VLOOKUP('2. Update Results'!$T20,'2. Update Results'!$V$2:$AM$33,2,FALSE))=0,"",IF(ISERROR(VLOOKUP('2. Update Results'!$T20,'2. Update Results'!$V$2:$AM$33,2,FALSE)), "", VLOOKUP('2. Update Results'!$T20,'2. Update Results'!$V$2:$AM$33,2,FALSE)))</f>
        <v/>
      </c>
      <c r="C40" s="72" t="str">
        <f ca="1">IF(ISBLANK(OFFSET(INDEX('2. Update Results'!$W$2:$W$33,MATCH($B40,'2. Update Results'!$W$2:$W$33,0)),0,1)),"",OFFSET(INDEX('2. Update Results'!$W$2:$W$33,MATCH($B40,'2. Update Results'!$W$2:$W$33,0)),0,1))</f>
        <v/>
      </c>
      <c r="D40" s="72">
        <f ca="1">IF(ISBLANK(OFFSET(INDEX('2. Update Results'!$W$2:$W$33,MATCH($B40,'2. Update Results'!$W$2:$W$33,0)),0,2)),"",OFFSET(INDEX('2. Update Results'!$W$2:$W$33,MATCH($B40,'2. Update Results'!$W$2:$W$33,0)),0,2))</f>
        <v>0</v>
      </c>
      <c r="E40" s="51" t="str">
        <f ca="1">IF(ISBLANK(OFFSET(INDEX('2. Update Results'!$W$2:$W$33,MATCH($B40,'2. Update Results'!$W$2:$W$33,0)),0,3)),"",OFFSET(INDEX('2. Update Results'!$W$2:$W$33,MATCH($B40,'2. Update Results'!$W$2:$W$33,0)),0,3))</f>
        <v/>
      </c>
      <c r="F40" s="51" t="str">
        <f ca="1">IF(ISBLANK(OFFSET(INDEX('2. Update Results'!$W$2:$W$33,MATCH($B40,'2. Update Results'!$W$2:$W$33,0)),0,4)),"",OFFSET(INDEX('2. Update Results'!$W$2:$W$33,MATCH($B40,'2. Update Results'!$W$2:$W$33,0)),0,4))</f>
        <v/>
      </c>
      <c r="G40" s="51" t="str">
        <f ca="1">IF(ISBLANK(OFFSET(INDEX('2. Update Results'!$W$2:$W$33,MATCH($B40,'2. Update Results'!$W$2:$W$33,0)),0,5)),"",OFFSET(INDEX('2. Update Results'!$W$2:$W$33,MATCH($B40,'2. Update Results'!$W$2:$W$33,0)),0,5))</f>
        <v/>
      </c>
      <c r="H40" s="51" t="str">
        <f ca="1">IF(ISBLANK(OFFSET(INDEX('2. Update Results'!$W$2:$W$33,MATCH($B40,'2. Update Results'!$W$2:$W$33,0)),0,6)),"",OFFSET(INDEX('2. Update Results'!$W$2:$W$33,MATCH($B40,'2. Update Results'!$W$2:$W$33,0)),0,6))</f>
        <v/>
      </c>
      <c r="I40" s="51" t="str">
        <f ca="1">IF(ISBLANK(OFFSET(INDEX('2. Update Results'!$W$2:$W$33,MATCH($B40,'2. Update Results'!$W$2:$W$33,0)),0,7)),"",OFFSET(INDEX('2. Update Results'!$W$2:$W$33,MATCH($B40,'2. Update Results'!$W$2:$W$33,0)),0,7))</f>
        <v/>
      </c>
      <c r="J40" s="51" t="str">
        <f ca="1">IF(ISBLANK(OFFSET(INDEX('2. Update Results'!$W$2:$W$33,MATCH($B40,'2. Update Results'!$W$2:$W$33,0)),0,8)),"",OFFSET(INDEX('2. Update Results'!$W$2:$W$33,MATCH($B40,'2. Update Results'!$W$2:$W$33,0)),0,8))</f>
        <v/>
      </c>
      <c r="K40" s="51" t="str">
        <f ca="1">IF(ISBLANK(OFFSET(INDEX('2. Update Results'!$W$2:$W$33,MATCH($B40,'2. Update Results'!$W$2:$W$33,0)),0,9)),"",OFFSET(INDEX('2. Update Results'!$W$2:$W$33,MATCH($B40,'2. Update Results'!$W$2:$W$33,0)),0,9))</f>
        <v/>
      </c>
      <c r="L40" s="51" t="str">
        <f ca="1">IF(ISBLANK(OFFSET(INDEX('2. Update Results'!$W$2:$W$33,MATCH($B40,'2. Update Results'!$W$2:$W$33,0)),0,10)),"",OFFSET(INDEX('2. Update Results'!$W$2:$W$33,MATCH($B40,'2. Update Results'!$W$2:$W$33,0)),0,10))</f>
        <v/>
      </c>
      <c r="M40" s="51" t="str">
        <f ca="1">IF(ISBLANK(OFFSET(INDEX('2. Update Results'!$W$2:$W$33,MATCH($B40,'2. Update Results'!$W$2:$W$33,0)),0,11)),"",OFFSET(INDEX('2. Update Results'!$W$2:$W$33,MATCH($B40,'2. Update Results'!$W$2:$W$33,0)),0,11))</f>
        <v/>
      </c>
      <c r="N40" s="51" t="str">
        <f ca="1">IF(ISBLANK(OFFSET(INDEX('2. Update Results'!$W$2:$W$33,MATCH($B40,'2. Update Results'!$W$2:$W$33,0)),0,12)),"",OFFSET(INDEX('2. Update Results'!$W$2:$W$33,MATCH($B40,'2. Update Results'!$W$2:$W$33,0)),0,12))</f>
        <v/>
      </c>
      <c r="O40" s="51" t="str">
        <f ca="1">IF(ISBLANK(OFFSET(INDEX('2. Update Results'!$W$2:$W$33,MATCH($B40,'2. Update Results'!$W$2:$W$33,0)),0,13)),"",OFFSET(INDEX('2. Update Results'!$W$2:$W$33,MATCH($B40,'2. Update Results'!$W$2:$W$33,0)),0,13))</f>
        <v/>
      </c>
      <c r="P40" s="51" t="str">
        <f ca="1">IF(ISBLANK(OFFSET(INDEX('2. Update Results'!$W$2:$W$33,MATCH($B40,'2. Update Results'!$W$2:$W$33,0)),0,14)),"",OFFSET(INDEX('2. Update Results'!$W$2:$W$33,MATCH($B40,'2. Update Results'!$W$2:$W$33,0)),0,14))</f>
        <v/>
      </c>
      <c r="Q40" s="51" t="str">
        <f ca="1">IF(ISBLANK(OFFSET(INDEX('2. Update Results'!$W$2:$W$33,MATCH($B40,'2. Update Results'!$W$2:$W$33,0)),0,15)),"",OFFSET(INDEX('2. Update Results'!$W$2:$W$33,MATCH($B40,'2. Update Results'!$W$2:$W$33,0)),0,15))</f>
        <v/>
      </c>
      <c r="R40" s="51" t="str">
        <f ca="1">IF(ISBLANK(OFFSET(INDEX('2. Update Results'!$W$2:$W$33,MATCH($B40,'2. Update Results'!$W$2:$W$33,0)),0,16)),"",OFFSET(INDEX('2. Update Results'!$W$2:$W$33,MATCH($B40,'2. Update Results'!$W$2:$W$33,0)),0,16))</f>
        <v/>
      </c>
    </row>
    <row r="41" spans="1:18" s="55" customFormat="1" hidden="1" x14ac:dyDescent="0.25">
      <c r="A41" s="56" t="str">
        <f>IF(B41="","",IF(AND($C41=$C40,$D41=$D40),$A40,'2. Update Results'!$T21))</f>
        <v/>
      </c>
      <c r="B41" s="52" t="str">
        <f>IF(IF(ISERROR(VLOOKUP('2. Update Results'!$T21,'2. Update Results'!$V$2:$AM$33,2,FALSE)), "", VLOOKUP('2. Update Results'!$T21,'2. Update Results'!$V$2:$AM$33,2,FALSE))=0,"",IF(ISERROR(VLOOKUP('2. Update Results'!$T21,'2. Update Results'!$V$2:$AM$33,2,FALSE)), "", VLOOKUP('2. Update Results'!$T21,'2. Update Results'!$V$2:$AM$33,2,FALSE)))</f>
        <v/>
      </c>
      <c r="C41" s="72" t="str">
        <f ca="1">IF(ISBLANK(OFFSET(INDEX('2. Update Results'!$W$2:$W$33,MATCH($B41,'2. Update Results'!$W$2:$W$33,0)),0,1)),"",OFFSET(INDEX('2. Update Results'!$W$2:$W$33,MATCH($B41,'2. Update Results'!$W$2:$W$33,0)),0,1))</f>
        <v/>
      </c>
      <c r="D41" s="72">
        <f ca="1">IF(ISBLANK(OFFSET(INDEX('2. Update Results'!$W$2:$W$33,MATCH($B41,'2. Update Results'!$W$2:$W$33,0)),0,2)),"",OFFSET(INDEX('2. Update Results'!$W$2:$W$33,MATCH($B41,'2. Update Results'!$W$2:$W$33,0)),0,2))</f>
        <v>0</v>
      </c>
      <c r="E41" s="53" t="str">
        <f ca="1">IF(ISBLANK(OFFSET(INDEX('2. Update Results'!$W$2:$W$33,MATCH($B41,'2. Update Results'!$W$2:$W$33,0)),0,3)),"",OFFSET(INDEX('2. Update Results'!$W$2:$W$33,MATCH($B41,'2. Update Results'!$W$2:$W$33,0)),0,3))</f>
        <v/>
      </c>
      <c r="F41" s="53" t="str">
        <f ca="1">IF(ISBLANK(OFFSET(INDEX('2. Update Results'!$W$2:$W$33,MATCH($B41,'2. Update Results'!$W$2:$W$33,0)),0,4)),"",OFFSET(INDEX('2. Update Results'!$W$2:$W$33,MATCH($B41,'2. Update Results'!$W$2:$W$33,0)),0,4))</f>
        <v/>
      </c>
      <c r="G41" s="53" t="str">
        <f ca="1">IF(ISBLANK(OFFSET(INDEX('2. Update Results'!$W$2:$W$33,MATCH($B41,'2. Update Results'!$W$2:$W$33,0)),0,5)),"",OFFSET(INDEX('2. Update Results'!$W$2:$W$33,MATCH($B41,'2. Update Results'!$W$2:$W$33,0)),0,5))</f>
        <v/>
      </c>
      <c r="H41" s="53" t="str">
        <f ca="1">IF(ISBLANK(OFFSET(INDEX('2. Update Results'!$W$2:$W$33,MATCH($B41,'2. Update Results'!$W$2:$W$33,0)),0,6)),"",OFFSET(INDEX('2. Update Results'!$W$2:$W$33,MATCH($B41,'2. Update Results'!$W$2:$W$33,0)),0,6))</f>
        <v/>
      </c>
      <c r="I41" s="53" t="str">
        <f ca="1">IF(ISBLANK(OFFSET(INDEX('2. Update Results'!$W$2:$W$33,MATCH($B41,'2. Update Results'!$W$2:$W$33,0)),0,7)),"",OFFSET(INDEX('2. Update Results'!$W$2:$W$33,MATCH($B41,'2. Update Results'!$W$2:$W$33,0)),0,7))</f>
        <v/>
      </c>
      <c r="J41" s="53" t="str">
        <f ca="1">IF(ISBLANK(OFFSET(INDEX('2. Update Results'!$W$2:$W$33,MATCH($B41,'2. Update Results'!$W$2:$W$33,0)),0,8)),"",OFFSET(INDEX('2. Update Results'!$W$2:$W$33,MATCH($B41,'2. Update Results'!$W$2:$W$33,0)),0,8))</f>
        <v/>
      </c>
      <c r="K41" s="53" t="str">
        <f ca="1">IF(ISBLANK(OFFSET(INDEX('2. Update Results'!$W$2:$W$33,MATCH($B41,'2. Update Results'!$W$2:$W$33,0)),0,9)),"",OFFSET(INDEX('2. Update Results'!$W$2:$W$33,MATCH($B41,'2. Update Results'!$W$2:$W$33,0)),0,9))</f>
        <v/>
      </c>
      <c r="L41" s="53" t="str">
        <f ca="1">IF(ISBLANK(OFFSET(INDEX('2. Update Results'!$W$2:$W$33,MATCH($B41,'2. Update Results'!$W$2:$W$33,0)),0,10)),"",OFFSET(INDEX('2. Update Results'!$W$2:$W$33,MATCH($B41,'2. Update Results'!$W$2:$W$33,0)),0,10))</f>
        <v/>
      </c>
      <c r="M41" s="53" t="str">
        <f ca="1">IF(ISBLANK(OFFSET(INDEX('2. Update Results'!$W$2:$W$33,MATCH($B41,'2. Update Results'!$W$2:$W$33,0)),0,11)),"",OFFSET(INDEX('2. Update Results'!$W$2:$W$33,MATCH($B41,'2. Update Results'!$W$2:$W$33,0)),0,11))</f>
        <v/>
      </c>
      <c r="N41" s="53" t="str">
        <f ca="1">IF(ISBLANK(OFFSET(INDEX('2. Update Results'!$W$2:$W$33,MATCH($B41,'2. Update Results'!$W$2:$W$33,0)),0,12)),"",OFFSET(INDEX('2. Update Results'!$W$2:$W$33,MATCH($B41,'2. Update Results'!$W$2:$W$33,0)),0,12))</f>
        <v/>
      </c>
      <c r="O41" s="53" t="str">
        <f ca="1">IF(ISBLANK(OFFSET(INDEX('2. Update Results'!$W$2:$W$33,MATCH($B41,'2. Update Results'!$W$2:$W$33,0)),0,13)),"",OFFSET(INDEX('2. Update Results'!$W$2:$W$33,MATCH($B41,'2. Update Results'!$W$2:$W$33,0)),0,13))</f>
        <v/>
      </c>
      <c r="P41" s="53" t="str">
        <f ca="1">IF(ISBLANK(OFFSET(INDEX('2. Update Results'!$W$2:$W$33,MATCH($B41,'2. Update Results'!$W$2:$W$33,0)),0,14)),"",OFFSET(INDEX('2. Update Results'!$W$2:$W$33,MATCH($B41,'2. Update Results'!$W$2:$W$33,0)),0,14))</f>
        <v/>
      </c>
      <c r="Q41" s="53" t="str">
        <f ca="1">IF(ISBLANK(OFFSET(INDEX('2. Update Results'!$W$2:$W$33,MATCH($B41,'2. Update Results'!$W$2:$W$33,0)),0,15)),"",OFFSET(INDEX('2. Update Results'!$W$2:$W$33,MATCH($B41,'2. Update Results'!$W$2:$W$33,0)),0,15))</f>
        <v/>
      </c>
      <c r="R41" s="53" t="str">
        <f ca="1">IF(ISBLANK(OFFSET(INDEX('2. Update Results'!$W$2:$W$33,MATCH($B41,'2. Update Results'!$W$2:$W$33,0)),0,16)),"",OFFSET(INDEX('2. Update Results'!$W$2:$W$33,MATCH($B41,'2. Update Results'!$W$2:$W$33,0)),0,16))</f>
        <v/>
      </c>
    </row>
    <row r="42" spans="1:18" s="55" customFormat="1" hidden="1" x14ac:dyDescent="0.25">
      <c r="A42" s="54" t="str">
        <f>IF(B42="","",IF(AND($C42=$C41,$D42=$D41),$A41,'2. Update Results'!$T22))</f>
        <v/>
      </c>
      <c r="B42" s="50" t="str">
        <f>IF(IF(ISERROR(VLOOKUP('2. Update Results'!$T22,'2. Update Results'!$V$2:$AM$33,2,FALSE)), "", VLOOKUP('2. Update Results'!$T22,'2. Update Results'!$V$2:$AM$33,2,FALSE))=0,"",IF(ISERROR(VLOOKUP('2. Update Results'!$T22,'2. Update Results'!$V$2:$AM$33,2,FALSE)), "", VLOOKUP('2. Update Results'!$T22,'2. Update Results'!$V$2:$AM$33,2,FALSE)))</f>
        <v/>
      </c>
      <c r="C42" s="72" t="str">
        <f ca="1">IF(ISBLANK(OFFSET(INDEX('2. Update Results'!$W$2:$W$33,MATCH($B42,'2. Update Results'!$W$2:$W$33,0)),0,1)),"",OFFSET(INDEX('2. Update Results'!$W$2:$W$33,MATCH($B42,'2. Update Results'!$W$2:$W$33,0)),0,1))</f>
        <v/>
      </c>
      <c r="D42" s="72">
        <f ca="1">IF(ISBLANK(OFFSET(INDEX('2. Update Results'!$W$2:$W$33,MATCH($B42,'2. Update Results'!$W$2:$W$33,0)),0,2)),"",OFFSET(INDEX('2. Update Results'!$W$2:$W$33,MATCH($B42,'2. Update Results'!$W$2:$W$33,0)),0,2))</f>
        <v>0</v>
      </c>
      <c r="E42" s="51" t="str">
        <f ca="1">IF(ISBLANK(OFFSET(INDEX('2. Update Results'!$W$2:$W$33,MATCH($B42,'2. Update Results'!$W$2:$W$33,0)),0,3)),"",OFFSET(INDEX('2. Update Results'!$W$2:$W$33,MATCH($B42,'2. Update Results'!$W$2:$W$33,0)),0,3))</f>
        <v/>
      </c>
      <c r="F42" s="51" t="str">
        <f ca="1">IF(ISBLANK(OFFSET(INDEX('2. Update Results'!$W$2:$W$33,MATCH($B42,'2. Update Results'!$W$2:$W$33,0)),0,4)),"",OFFSET(INDEX('2. Update Results'!$W$2:$W$33,MATCH($B42,'2. Update Results'!$W$2:$W$33,0)),0,4))</f>
        <v/>
      </c>
      <c r="G42" s="51" t="str">
        <f ca="1">IF(ISBLANK(OFFSET(INDEX('2. Update Results'!$W$2:$W$33,MATCH($B42,'2. Update Results'!$W$2:$W$33,0)),0,5)),"",OFFSET(INDEX('2. Update Results'!$W$2:$W$33,MATCH($B42,'2. Update Results'!$W$2:$W$33,0)),0,5))</f>
        <v/>
      </c>
      <c r="H42" s="51" t="str">
        <f ca="1">IF(ISBLANK(OFFSET(INDEX('2. Update Results'!$W$2:$W$33,MATCH($B42,'2. Update Results'!$W$2:$W$33,0)),0,6)),"",OFFSET(INDEX('2. Update Results'!$W$2:$W$33,MATCH($B42,'2. Update Results'!$W$2:$W$33,0)),0,6))</f>
        <v/>
      </c>
      <c r="I42" s="51" t="str">
        <f ca="1">IF(ISBLANK(OFFSET(INDEX('2. Update Results'!$W$2:$W$33,MATCH($B42,'2. Update Results'!$W$2:$W$33,0)),0,7)),"",OFFSET(INDEX('2. Update Results'!$W$2:$W$33,MATCH($B42,'2. Update Results'!$W$2:$W$33,0)),0,7))</f>
        <v/>
      </c>
      <c r="J42" s="51" t="str">
        <f ca="1">IF(ISBLANK(OFFSET(INDEX('2. Update Results'!$W$2:$W$33,MATCH($B42,'2. Update Results'!$W$2:$W$33,0)),0,8)),"",OFFSET(INDEX('2. Update Results'!$W$2:$W$33,MATCH($B42,'2. Update Results'!$W$2:$W$33,0)),0,8))</f>
        <v/>
      </c>
      <c r="K42" s="51" t="str">
        <f ca="1">IF(ISBLANK(OFFSET(INDEX('2. Update Results'!$W$2:$W$33,MATCH($B42,'2. Update Results'!$W$2:$W$33,0)),0,9)),"",OFFSET(INDEX('2. Update Results'!$W$2:$W$33,MATCH($B42,'2. Update Results'!$W$2:$W$33,0)),0,9))</f>
        <v/>
      </c>
      <c r="L42" s="51" t="str">
        <f ca="1">IF(ISBLANK(OFFSET(INDEX('2. Update Results'!$W$2:$W$33,MATCH($B42,'2. Update Results'!$W$2:$W$33,0)),0,10)),"",OFFSET(INDEX('2. Update Results'!$W$2:$W$33,MATCH($B42,'2. Update Results'!$W$2:$W$33,0)),0,10))</f>
        <v/>
      </c>
      <c r="M42" s="51" t="str">
        <f ca="1">IF(ISBLANK(OFFSET(INDEX('2. Update Results'!$W$2:$W$33,MATCH($B42,'2. Update Results'!$W$2:$W$33,0)),0,11)),"",OFFSET(INDEX('2. Update Results'!$W$2:$W$33,MATCH($B42,'2. Update Results'!$W$2:$W$33,0)),0,11))</f>
        <v/>
      </c>
      <c r="N42" s="51" t="str">
        <f ca="1">IF(ISBLANK(OFFSET(INDEX('2. Update Results'!$W$2:$W$33,MATCH($B42,'2. Update Results'!$W$2:$W$33,0)),0,12)),"",OFFSET(INDEX('2. Update Results'!$W$2:$W$33,MATCH($B42,'2. Update Results'!$W$2:$W$33,0)),0,12))</f>
        <v/>
      </c>
      <c r="O42" s="51" t="str">
        <f ca="1">IF(ISBLANK(OFFSET(INDEX('2. Update Results'!$W$2:$W$33,MATCH($B42,'2. Update Results'!$W$2:$W$33,0)),0,13)),"",OFFSET(INDEX('2. Update Results'!$W$2:$W$33,MATCH($B42,'2. Update Results'!$W$2:$W$33,0)),0,13))</f>
        <v/>
      </c>
      <c r="P42" s="51" t="str">
        <f ca="1">IF(ISBLANK(OFFSET(INDEX('2. Update Results'!$W$2:$W$33,MATCH($B42,'2. Update Results'!$W$2:$W$33,0)),0,14)),"",OFFSET(INDEX('2. Update Results'!$W$2:$W$33,MATCH($B42,'2. Update Results'!$W$2:$W$33,0)),0,14))</f>
        <v/>
      </c>
      <c r="Q42" s="51" t="str">
        <f ca="1">IF(ISBLANK(OFFSET(INDEX('2. Update Results'!$W$2:$W$33,MATCH($B42,'2. Update Results'!$W$2:$W$33,0)),0,15)),"",OFFSET(INDEX('2. Update Results'!$W$2:$W$33,MATCH($B42,'2. Update Results'!$W$2:$W$33,0)),0,15))</f>
        <v/>
      </c>
      <c r="R42" s="51" t="str">
        <f ca="1">IF(ISBLANK(OFFSET(INDEX('2. Update Results'!$W$2:$W$33,MATCH($B42,'2. Update Results'!$W$2:$W$33,0)),0,16)),"",OFFSET(INDEX('2. Update Results'!$W$2:$W$33,MATCH($B42,'2. Update Results'!$W$2:$W$33,0)),0,16))</f>
        <v/>
      </c>
    </row>
    <row r="43" spans="1:18" s="55" customFormat="1" hidden="1" x14ac:dyDescent="0.25">
      <c r="A43" s="56" t="str">
        <f>IF(B43="","",IF(AND($C43=$C42,$D43=$D42),$A42,'2. Update Results'!$T23))</f>
        <v/>
      </c>
      <c r="B43" s="52" t="str">
        <f>IF(IF(ISERROR(VLOOKUP('2. Update Results'!$T23,'2. Update Results'!$V$2:$AM$33,2,FALSE)), "", VLOOKUP('2. Update Results'!$T23,'2. Update Results'!$V$2:$AM$33,2,FALSE))=0,"",IF(ISERROR(VLOOKUP('2. Update Results'!$T23,'2. Update Results'!$V$2:$AM$33,2,FALSE)), "", VLOOKUP('2. Update Results'!$T23,'2. Update Results'!$V$2:$AM$33,2,FALSE)))</f>
        <v/>
      </c>
      <c r="C43" s="72" t="str">
        <f ca="1">IF(ISBLANK(OFFSET(INDEX('2. Update Results'!$W$2:$W$33,MATCH($B43,'2. Update Results'!$W$2:$W$33,0)),0,1)),"",OFFSET(INDEX('2. Update Results'!$W$2:$W$33,MATCH($B43,'2. Update Results'!$W$2:$W$33,0)),0,1))</f>
        <v/>
      </c>
      <c r="D43" s="72">
        <f ca="1">IF(ISBLANK(OFFSET(INDEX('2. Update Results'!$W$2:$W$33,MATCH($B43,'2. Update Results'!$W$2:$W$33,0)),0,2)),"",OFFSET(INDEX('2. Update Results'!$W$2:$W$33,MATCH($B43,'2. Update Results'!$W$2:$W$33,0)),0,2))</f>
        <v>0</v>
      </c>
      <c r="E43" s="53" t="str">
        <f ca="1">IF(ISBLANK(OFFSET(INDEX('2. Update Results'!$W$2:$W$33,MATCH($B43,'2. Update Results'!$W$2:$W$33,0)),0,3)),"",OFFSET(INDEX('2. Update Results'!$W$2:$W$33,MATCH($B43,'2. Update Results'!$W$2:$W$33,0)),0,3))</f>
        <v/>
      </c>
      <c r="F43" s="53" t="str">
        <f ca="1">IF(ISBLANK(OFFSET(INDEX('2. Update Results'!$W$2:$W$33,MATCH($B43,'2. Update Results'!$W$2:$W$33,0)),0,4)),"",OFFSET(INDEX('2. Update Results'!$W$2:$W$33,MATCH($B43,'2. Update Results'!$W$2:$W$33,0)),0,4))</f>
        <v/>
      </c>
      <c r="G43" s="53" t="str">
        <f ca="1">IF(ISBLANK(OFFSET(INDEX('2. Update Results'!$W$2:$W$33,MATCH($B43,'2. Update Results'!$W$2:$W$33,0)),0,5)),"",OFFSET(INDEX('2. Update Results'!$W$2:$W$33,MATCH($B43,'2. Update Results'!$W$2:$W$33,0)),0,5))</f>
        <v/>
      </c>
      <c r="H43" s="53" t="str">
        <f ca="1">IF(ISBLANK(OFFSET(INDEX('2. Update Results'!$W$2:$W$33,MATCH($B43,'2. Update Results'!$W$2:$W$33,0)),0,6)),"",OFFSET(INDEX('2. Update Results'!$W$2:$W$33,MATCH($B43,'2. Update Results'!$W$2:$W$33,0)),0,6))</f>
        <v/>
      </c>
      <c r="I43" s="53" t="str">
        <f ca="1">IF(ISBLANK(OFFSET(INDEX('2. Update Results'!$W$2:$W$33,MATCH($B43,'2. Update Results'!$W$2:$W$33,0)),0,7)),"",OFFSET(INDEX('2. Update Results'!$W$2:$W$33,MATCH($B43,'2. Update Results'!$W$2:$W$33,0)),0,7))</f>
        <v/>
      </c>
      <c r="J43" s="53" t="str">
        <f ca="1">IF(ISBLANK(OFFSET(INDEX('2. Update Results'!$W$2:$W$33,MATCH($B43,'2. Update Results'!$W$2:$W$33,0)),0,8)),"",OFFSET(INDEX('2. Update Results'!$W$2:$W$33,MATCH($B43,'2. Update Results'!$W$2:$W$33,0)),0,8))</f>
        <v/>
      </c>
      <c r="K43" s="53" t="str">
        <f ca="1">IF(ISBLANK(OFFSET(INDEX('2. Update Results'!$W$2:$W$33,MATCH($B43,'2. Update Results'!$W$2:$W$33,0)),0,9)),"",OFFSET(INDEX('2. Update Results'!$W$2:$W$33,MATCH($B43,'2. Update Results'!$W$2:$W$33,0)),0,9))</f>
        <v/>
      </c>
      <c r="L43" s="53" t="str">
        <f ca="1">IF(ISBLANK(OFFSET(INDEX('2. Update Results'!$W$2:$W$33,MATCH($B43,'2. Update Results'!$W$2:$W$33,0)),0,10)),"",OFFSET(INDEX('2. Update Results'!$W$2:$W$33,MATCH($B43,'2. Update Results'!$W$2:$W$33,0)),0,10))</f>
        <v/>
      </c>
      <c r="M43" s="53" t="str">
        <f ca="1">IF(ISBLANK(OFFSET(INDEX('2. Update Results'!$W$2:$W$33,MATCH($B43,'2. Update Results'!$W$2:$W$33,0)),0,11)),"",OFFSET(INDEX('2. Update Results'!$W$2:$W$33,MATCH($B43,'2. Update Results'!$W$2:$W$33,0)),0,11))</f>
        <v/>
      </c>
      <c r="N43" s="53" t="str">
        <f ca="1">IF(ISBLANK(OFFSET(INDEX('2. Update Results'!$W$2:$W$33,MATCH($B43,'2. Update Results'!$W$2:$W$33,0)),0,12)),"",OFFSET(INDEX('2. Update Results'!$W$2:$W$33,MATCH($B43,'2. Update Results'!$W$2:$W$33,0)),0,12))</f>
        <v/>
      </c>
      <c r="O43" s="53" t="str">
        <f ca="1">IF(ISBLANK(OFFSET(INDEX('2. Update Results'!$W$2:$W$33,MATCH($B43,'2. Update Results'!$W$2:$W$33,0)),0,13)),"",OFFSET(INDEX('2. Update Results'!$W$2:$W$33,MATCH($B43,'2. Update Results'!$W$2:$W$33,0)),0,13))</f>
        <v/>
      </c>
      <c r="P43" s="53" t="str">
        <f ca="1">IF(ISBLANK(OFFSET(INDEX('2. Update Results'!$W$2:$W$33,MATCH($B43,'2. Update Results'!$W$2:$W$33,0)),0,14)),"",OFFSET(INDEX('2. Update Results'!$W$2:$W$33,MATCH($B43,'2. Update Results'!$W$2:$W$33,0)),0,14))</f>
        <v/>
      </c>
      <c r="Q43" s="53" t="str">
        <f ca="1">IF(ISBLANK(OFFSET(INDEX('2. Update Results'!$W$2:$W$33,MATCH($B43,'2. Update Results'!$W$2:$W$33,0)),0,15)),"",OFFSET(INDEX('2. Update Results'!$W$2:$W$33,MATCH($B43,'2. Update Results'!$W$2:$W$33,0)),0,15))</f>
        <v/>
      </c>
      <c r="R43" s="53" t="str">
        <f ca="1">IF(ISBLANK(OFFSET(INDEX('2. Update Results'!$W$2:$W$33,MATCH($B43,'2. Update Results'!$W$2:$W$33,0)),0,16)),"",OFFSET(INDEX('2. Update Results'!$W$2:$W$33,MATCH($B43,'2. Update Results'!$W$2:$W$33,0)),0,16))</f>
        <v/>
      </c>
    </row>
    <row r="44" spans="1:18" s="55" customFormat="1" hidden="1" x14ac:dyDescent="0.25">
      <c r="A44" s="54" t="str">
        <f>IF(B44="","",IF(AND($C44=$C43,$D44=$D43),$A43,'2. Update Results'!$T24))</f>
        <v/>
      </c>
      <c r="B44" s="50" t="str">
        <f>IF(IF(ISERROR(VLOOKUP('2. Update Results'!$T24,'2. Update Results'!$V$2:$AM$33,2,FALSE)), "", VLOOKUP('2. Update Results'!$T24,'2. Update Results'!$V$2:$AM$33,2,FALSE))=0,"",IF(ISERROR(VLOOKUP('2. Update Results'!$T24,'2. Update Results'!$V$2:$AM$33,2,FALSE)), "", VLOOKUP('2. Update Results'!$T24,'2. Update Results'!$V$2:$AM$33,2,FALSE)))</f>
        <v/>
      </c>
      <c r="C44" s="72" t="str">
        <f ca="1">IF(ISBLANK(OFFSET(INDEX('2. Update Results'!$W$2:$W$33,MATCH($B44,'2. Update Results'!$W$2:$W$33,0)),0,1)),"",OFFSET(INDEX('2. Update Results'!$W$2:$W$33,MATCH($B44,'2. Update Results'!$W$2:$W$33,0)),0,1))</f>
        <v/>
      </c>
      <c r="D44" s="72">
        <f ca="1">IF(ISBLANK(OFFSET(INDEX('2. Update Results'!$W$2:$W$33,MATCH($B44,'2. Update Results'!$W$2:$W$33,0)),0,2)),"",OFFSET(INDEX('2. Update Results'!$W$2:$W$33,MATCH($B44,'2. Update Results'!$W$2:$W$33,0)),0,2))</f>
        <v>0</v>
      </c>
      <c r="E44" s="51" t="str">
        <f ca="1">IF(ISBLANK(OFFSET(INDEX('2. Update Results'!$W$2:$W$33,MATCH($B44,'2. Update Results'!$W$2:$W$33,0)),0,3)),"",OFFSET(INDEX('2. Update Results'!$W$2:$W$33,MATCH($B44,'2. Update Results'!$W$2:$W$33,0)),0,3))</f>
        <v/>
      </c>
      <c r="F44" s="51" t="str">
        <f ca="1">IF(ISBLANK(OFFSET(INDEX('2. Update Results'!$W$2:$W$33,MATCH($B44,'2. Update Results'!$W$2:$W$33,0)),0,4)),"",OFFSET(INDEX('2. Update Results'!$W$2:$W$33,MATCH($B44,'2. Update Results'!$W$2:$W$33,0)),0,4))</f>
        <v/>
      </c>
      <c r="G44" s="51" t="str">
        <f ca="1">IF(ISBLANK(OFFSET(INDEX('2. Update Results'!$W$2:$W$33,MATCH($B44,'2. Update Results'!$W$2:$W$33,0)),0,5)),"",OFFSET(INDEX('2. Update Results'!$W$2:$W$33,MATCH($B44,'2. Update Results'!$W$2:$W$33,0)),0,5))</f>
        <v/>
      </c>
      <c r="H44" s="51" t="str">
        <f ca="1">IF(ISBLANK(OFFSET(INDEX('2. Update Results'!$W$2:$W$33,MATCH($B44,'2. Update Results'!$W$2:$W$33,0)),0,6)),"",OFFSET(INDEX('2. Update Results'!$W$2:$W$33,MATCH($B44,'2. Update Results'!$W$2:$W$33,0)),0,6))</f>
        <v/>
      </c>
      <c r="I44" s="51" t="str">
        <f ca="1">IF(ISBLANK(OFFSET(INDEX('2. Update Results'!$W$2:$W$33,MATCH($B44,'2. Update Results'!$W$2:$W$33,0)),0,7)),"",OFFSET(INDEX('2. Update Results'!$W$2:$W$33,MATCH($B44,'2. Update Results'!$W$2:$W$33,0)),0,7))</f>
        <v/>
      </c>
      <c r="J44" s="51" t="str">
        <f ca="1">IF(ISBLANK(OFFSET(INDEX('2. Update Results'!$W$2:$W$33,MATCH($B44,'2. Update Results'!$W$2:$W$33,0)),0,8)),"",OFFSET(INDEX('2. Update Results'!$W$2:$W$33,MATCH($B44,'2. Update Results'!$W$2:$W$33,0)),0,8))</f>
        <v/>
      </c>
      <c r="K44" s="51" t="str">
        <f ca="1">IF(ISBLANK(OFFSET(INDEX('2. Update Results'!$W$2:$W$33,MATCH($B44,'2. Update Results'!$W$2:$W$33,0)),0,9)),"",OFFSET(INDEX('2. Update Results'!$W$2:$W$33,MATCH($B44,'2. Update Results'!$W$2:$W$33,0)),0,9))</f>
        <v/>
      </c>
      <c r="L44" s="51" t="str">
        <f ca="1">IF(ISBLANK(OFFSET(INDEX('2. Update Results'!$W$2:$W$33,MATCH($B44,'2. Update Results'!$W$2:$W$33,0)),0,10)),"",OFFSET(INDEX('2. Update Results'!$W$2:$W$33,MATCH($B44,'2. Update Results'!$W$2:$W$33,0)),0,10))</f>
        <v/>
      </c>
      <c r="M44" s="51" t="str">
        <f ca="1">IF(ISBLANK(OFFSET(INDEX('2. Update Results'!$W$2:$W$33,MATCH($B44,'2. Update Results'!$W$2:$W$33,0)),0,11)),"",OFFSET(INDEX('2. Update Results'!$W$2:$W$33,MATCH($B44,'2. Update Results'!$W$2:$W$33,0)),0,11))</f>
        <v/>
      </c>
      <c r="N44" s="51" t="str">
        <f ca="1">IF(ISBLANK(OFFSET(INDEX('2. Update Results'!$W$2:$W$33,MATCH($B44,'2. Update Results'!$W$2:$W$33,0)),0,12)),"",OFFSET(INDEX('2. Update Results'!$W$2:$W$33,MATCH($B44,'2. Update Results'!$W$2:$W$33,0)),0,12))</f>
        <v/>
      </c>
      <c r="O44" s="51" t="str">
        <f ca="1">IF(ISBLANK(OFFSET(INDEX('2. Update Results'!$W$2:$W$33,MATCH($B44,'2. Update Results'!$W$2:$W$33,0)),0,13)),"",OFFSET(INDEX('2. Update Results'!$W$2:$W$33,MATCH($B44,'2. Update Results'!$W$2:$W$33,0)),0,13))</f>
        <v/>
      </c>
      <c r="P44" s="51" t="str">
        <f ca="1">IF(ISBLANK(OFFSET(INDEX('2. Update Results'!$W$2:$W$33,MATCH($B44,'2. Update Results'!$W$2:$W$33,0)),0,14)),"",OFFSET(INDEX('2. Update Results'!$W$2:$W$33,MATCH($B44,'2. Update Results'!$W$2:$W$33,0)),0,14))</f>
        <v/>
      </c>
      <c r="Q44" s="51" t="str">
        <f ca="1">IF(ISBLANK(OFFSET(INDEX('2. Update Results'!$W$2:$W$33,MATCH($B44,'2. Update Results'!$W$2:$W$33,0)),0,15)),"",OFFSET(INDEX('2. Update Results'!$W$2:$W$33,MATCH($B44,'2. Update Results'!$W$2:$W$33,0)),0,15))</f>
        <v/>
      </c>
      <c r="R44" s="51" t="str">
        <f ca="1">IF(ISBLANK(OFFSET(INDEX('2. Update Results'!$W$2:$W$33,MATCH($B44,'2. Update Results'!$W$2:$W$33,0)),0,16)),"",OFFSET(INDEX('2. Update Results'!$W$2:$W$33,MATCH($B44,'2. Update Results'!$W$2:$W$33,0)),0,16))</f>
        <v/>
      </c>
    </row>
    <row r="45" spans="1:18" s="55" customFormat="1" hidden="1" x14ac:dyDescent="0.25">
      <c r="A45" s="57" t="str">
        <f>IF(B45="","",IF(AND($C45=$C44,$D45=$D44),$A44,'2. Update Results'!$T25))</f>
        <v/>
      </c>
      <c r="B45" s="52" t="str">
        <f>IF(IF(ISERROR(VLOOKUP('2. Update Results'!$T25,'2. Update Results'!$V$2:$AM$33,2,FALSE)), "", VLOOKUP('2. Update Results'!$T25,'2. Update Results'!$V$2:$AM$33,2,FALSE))=0,"",IF(ISERROR(VLOOKUP('2. Update Results'!$T25,'2. Update Results'!$V$2:$AM$33,2,FALSE)), "", VLOOKUP('2. Update Results'!$T25,'2. Update Results'!$V$2:$AM$33,2,FALSE)))</f>
        <v/>
      </c>
      <c r="C45" s="72" t="str">
        <f ca="1">IF(ISBLANK(OFFSET(INDEX('2. Update Results'!$W$2:$W$33,MATCH($B45,'2. Update Results'!$W$2:$W$33,0)),0,1)),"",OFFSET(INDEX('2. Update Results'!$W$2:$W$33,MATCH($B45,'2. Update Results'!$W$2:$W$33,0)),0,1))</f>
        <v/>
      </c>
      <c r="D45" s="72">
        <f ca="1">IF(ISBLANK(OFFSET(INDEX('2. Update Results'!$W$2:$W$33,MATCH($B45,'2. Update Results'!$W$2:$W$33,0)),0,2)),"",OFFSET(INDEX('2. Update Results'!$W$2:$W$33,MATCH($B45,'2. Update Results'!$W$2:$W$33,0)),0,2))</f>
        <v>0</v>
      </c>
      <c r="E45" s="53" t="str">
        <f ca="1">IF(ISBLANK(OFFSET(INDEX('2. Update Results'!$W$2:$W$33,MATCH($B45,'2. Update Results'!$W$2:$W$33,0)),0,3)),"",OFFSET(INDEX('2. Update Results'!$W$2:$W$33,MATCH($B45,'2. Update Results'!$W$2:$W$33,0)),0,3))</f>
        <v/>
      </c>
      <c r="F45" s="53" t="str">
        <f ca="1">IF(ISBLANK(OFFSET(INDEX('2. Update Results'!$W$2:$W$33,MATCH($B45,'2. Update Results'!$W$2:$W$33,0)),0,4)),"",OFFSET(INDEX('2. Update Results'!$W$2:$W$33,MATCH($B45,'2. Update Results'!$W$2:$W$33,0)),0,4))</f>
        <v/>
      </c>
      <c r="G45" s="53" t="str">
        <f ca="1">IF(ISBLANK(OFFSET(INDEX('2. Update Results'!$W$2:$W$33,MATCH($B45,'2. Update Results'!$W$2:$W$33,0)),0,5)),"",OFFSET(INDEX('2. Update Results'!$W$2:$W$33,MATCH($B45,'2. Update Results'!$W$2:$W$33,0)),0,5))</f>
        <v/>
      </c>
      <c r="H45" s="53" t="str">
        <f ca="1">IF(ISBLANK(OFFSET(INDEX('2. Update Results'!$W$2:$W$33,MATCH($B45,'2. Update Results'!$W$2:$W$33,0)),0,6)),"",OFFSET(INDEX('2. Update Results'!$W$2:$W$33,MATCH($B45,'2. Update Results'!$W$2:$W$33,0)),0,6))</f>
        <v/>
      </c>
      <c r="I45" s="53" t="str">
        <f ca="1">IF(ISBLANK(OFFSET(INDEX('2. Update Results'!$W$2:$W$33,MATCH($B45,'2. Update Results'!$W$2:$W$33,0)),0,7)),"",OFFSET(INDEX('2. Update Results'!$W$2:$W$33,MATCH($B45,'2. Update Results'!$W$2:$W$33,0)),0,7))</f>
        <v/>
      </c>
      <c r="J45" s="53" t="str">
        <f ca="1">IF(ISBLANK(OFFSET(INDEX('2. Update Results'!$W$2:$W$33,MATCH($B45,'2. Update Results'!$W$2:$W$33,0)),0,8)),"",OFFSET(INDEX('2. Update Results'!$W$2:$W$33,MATCH($B45,'2. Update Results'!$W$2:$W$33,0)),0,8))</f>
        <v/>
      </c>
      <c r="K45" s="53" t="str">
        <f ca="1">IF(ISBLANK(OFFSET(INDEX('2. Update Results'!$W$2:$W$33,MATCH($B45,'2. Update Results'!$W$2:$W$33,0)),0,9)),"",OFFSET(INDEX('2. Update Results'!$W$2:$W$33,MATCH($B45,'2. Update Results'!$W$2:$W$33,0)),0,9))</f>
        <v/>
      </c>
      <c r="L45" s="53" t="str">
        <f ca="1">IF(ISBLANK(OFFSET(INDEX('2. Update Results'!$W$2:$W$33,MATCH($B45,'2. Update Results'!$W$2:$W$33,0)),0,10)),"",OFFSET(INDEX('2. Update Results'!$W$2:$W$33,MATCH($B45,'2. Update Results'!$W$2:$W$33,0)),0,10))</f>
        <v/>
      </c>
      <c r="M45" s="53" t="str">
        <f ca="1">IF(ISBLANK(OFFSET(INDEX('2. Update Results'!$W$2:$W$33,MATCH($B45,'2. Update Results'!$W$2:$W$33,0)),0,11)),"",OFFSET(INDEX('2. Update Results'!$W$2:$W$33,MATCH($B45,'2. Update Results'!$W$2:$W$33,0)),0,11))</f>
        <v/>
      </c>
      <c r="N45" s="53" t="str">
        <f ca="1">IF(ISBLANK(OFFSET(INDEX('2. Update Results'!$W$2:$W$33,MATCH($B45,'2. Update Results'!$W$2:$W$33,0)),0,12)),"",OFFSET(INDEX('2. Update Results'!$W$2:$W$33,MATCH($B45,'2. Update Results'!$W$2:$W$33,0)),0,12))</f>
        <v/>
      </c>
      <c r="O45" s="53" t="str">
        <f ca="1">IF(ISBLANK(OFFSET(INDEX('2. Update Results'!$W$2:$W$33,MATCH($B45,'2. Update Results'!$W$2:$W$33,0)),0,13)),"",OFFSET(INDEX('2. Update Results'!$W$2:$W$33,MATCH($B45,'2. Update Results'!$W$2:$W$33,0)),0,13))</f>
        <v/>
      </c>
      <c r="P45" s="53" t="str">
        <f ca="1">IF(ISBLANK(OFFSET(INDEX('2. Update Results'!$W$2:$W$33,MATCH($B45,'2. Update Results'!$W$2:$W$33,0)),0,14)),"",OFFSET(INDEX('2. Update Results'!$W$2:$W$33,MATCH($B45,'2. Update Results'!$W$2:$W$33,0)),0,14))</f>
        <v/>
      </c>
      <c r="Q45" s="53" t="str">
        <f ca="1">IF(ISBLANK(OFFSET(INDEX('2. Update Results'!$W$2:$W$33,MATCH($B45,'2. Update Results'!$W$2:$W$33,0)),0,15)),"",OFFSET(INDEX('2. Update Results'!$W$2:$W$33,MATCH($B45,'2. Update Results'!$W$2:$W$33,0)),0,15))</f>
        <v/>
      </c>
      <c r="R45" s="53" t="str">
        <f ca="1">IF(ISBLANK(OFFSET(INDEX('2. Update Results'!$W$2:$W$33,MATCH($B45,'2. Update Results'!$W$2:$W$33,0)),0,16)),"",OFFSET(INDEX('2. Update Results'!$W$2:$W$33,MATCH($B45,'2. Update Results'!$W$2:$W$33,0)),0,16))</f>
        <v/>
      </c>
    </row>
    <row r="46" spans="1:18" s="55" customFormat="1" hidden="1" x14ac:dyDescent="0.25">
      <c r="A46" s="54" t="str">
        <f>IF(B46="","",IF(AND($C46=$C45,$D46=$D45),$A45,'2. Update Results'!$T26))</f>
        <v/>
      </c>
      <c r="B46" s="50" t="str">
        <f>IF(IF(ISERROR(VLOOKUP('2. Update Results'!$T26,'2. Update Results'!$V$2:$AM$33,2,FALSE)), "", VLOOKUP('2. Update Results'!$T26,'2. Update Results'!$V$2:$AM$33,2,FALSE))=0,"",IF(ISERROR(VLOOKUP('2. Update Results'!$T26,'2. Update Results'!$V$2:$AM$33,2,FALSE)), "", VLOOKUP('2. Update Results'!$T26,'2. Update Results'!$V$2:$AM$33,2,FALSE)))</f>
        <v/>
      </c>
      <c r="C46" s="72" t="str">
        <f ca="1">IF(ISBLANK(OFFSET(INDEX('2. Update Results'!$W$2:$W$33,MATCH($B46,'2. Update Results'!$W$2:$W$33,0)),0,1)),"",OFFSET(INDEX('2. Update Results'!$W$2:$W$33,MATCH($B46,'2. Update Results'!$W$2:$W$33,0)),0,1))</f>
        <v/>
      </c>
      <c r="D46" s="72">
        <f ca="1">IF(ISBLANK(OFFSET(INDEX('2. Update Results'!$W$2:$W$33,MATCH($B46,'2. Update Results'!$W$2:$W$33,0)),0,2)),"",OFFSET(INDEX('2. Update Results'!$W$2:$W$33,MATCH($B46,'2. Update Results'!$W$2:$W$33,0)),0,2))</f>
        <v>0</v>
      </c>
      <c r="E46" s="51" t="str">
        <f ca="1">IF(ISBLANK(OFFSET(INDEX('2. Update Results'!$W$2:$W$33,MATCH($B46,'2. Update Results'!$W$2:$W$33,0)),0,3)),"",OFFSET(INDEX('2. Update Results'!$W$2:$W$33,MATCH($B46,'2. Update Results'!$W$2:$W$33,0)),0,3))</f>
        <v/>
      </c>
      <c r="F46" s="51" t="str">
        <f ca="1">IF(ISBLANK(OFFSET(INDEX('2. Update Results'!$W$2:$W$33,MATCH($B46,'2. Update Results'!$W$2:$W$33,0)),0,4)),"",OFFSET(INDEX('2. Update Results'!$W$2:$W$33,MATCH($B46,'2. Update Results'!$W$2:$W$33,0)),0,4))</f>
        <v/>
      </c>
      <c r="G46" s="51" t="str">
        <f ca="1">IF(ISBLANK(OFFSET(INDEX('2. Update Results'!$W$2:$W$33,MATCH($B46,'2. Update Results'!$W$2:$W$33,0)),0,5)),"",OFFSET(INDEX('2. Update Results'!$W$2:$W$33,MATCH($B46,'2. Update Results'!$W$2:$W$33,0)),0,5))</f>
        <v/>
      </c>
      <c r="H46" s="51" t="str">
        <f ca="1">IF(ISBLANK(OFFSET(INDEX('2. Update Results'!$W$2:$W$33,MATCH($B46,'2. Update Results'!$W$2:$W$33,0)),0,6)),"",OFFSET(INDEX('2. Update Results'!$W$2:$W$33,MATCH($B46,'2. Update Results'!$W$2:$W$33,0)),0,6))</f>
        <v/>
      </c>
      <c r="I46" s="51" t="str">
        <f ca="1">IF(ISBLANK(OFFSET(INDEX('2. Update Results'!$W$2:$W$33,MATCH($B46,'2. Update Results'!$W$2:$W$33,0)),0,7)),"",OFFSET(INDEX('2. Update Results'!$W$2:$W$33,MATCH($B46,'2. Update Results'!$W$2:$W$33,0)),0,7))</f>
        <v/>
      </c>
      <c r="J46" s="51" t="str">
        <f ca="1">IF(ISBLANK(OFFSET(INDEX('2. Update Results'!$W$2:$W$33,MATCH($B46,'2. Update Results'!$W$2:$W$33,0)),0,8)),"",OFFSET(INDEX('2. Update Results'!$W$2:$W$33,MATCH($B46,'2. Update Results'!$W$2:$W$33,0)),0,8))</f>
        <v/>
      </c>
      <c r="K46" s="51" t="str">
        <f ca="1">IF(ISBLANK(OFFSET(INDEX('2. Update Results'!$W$2:$W$33,MATCH($B46,'2. Update Results'!$W$2:$W$33,0)),0,9)),"",OFFSET(INDEX('2. Update Results'!$W$2:$W$33,MATCH($B46,'2. Update Results'!$W$2:$W$33,0)),0,9))</f>
        <v/>
      </c>
      <c r="L46" s="51" t="str">
        <f ca="1">IF(ISBLANK(OFFSET(INDEX('2. Update Results'!$W$2:$W$33,MATCH($B46,'2. Update Results'!$W$2:$W$33,0)),0,10)),"",OFFSET(INDEX('2. Update Results'!$W$2:$W$33,MATCH($B46,'2. Update Results'!$W$2:$W$33,0)),0,10))</f>
        <v/>
      </c>
      <c r="M46" s="51" t="str">
        <f ca="1">IF(ISBLANK(OFFSET(INDEX('2. Update Results'!$W$2:$W$33,MATCH($B46,'2. Update Results'!$W$2:$W$33,0)),0,11)),"",OFFSET(INDEX('2. Update Results'!$W$2:$W$33,MATCH($B46,'2. Update Results'!$W$2:$W$33,0)),0,11))</f>
        <v/>
      </c>
      <c r="N46" s="51" t="str">
        <f ca="1">IF(ISBLANK(OFFSET(INDEX('2. Update Results'!$W$2:$W$33,MATCH($B46,'2. Update Results'!$W$2:$W$33,0)),0,12)),"",OFFSET(INDEX('2. Update Results'!$W$2:$W$33,MATCH($B46,'2. Update Results'!$W$2:$W$33,0)),0,12))</f>
        <v/>
      </c>
      <c r="O46" s="51" t="str">
        <f ca="1">IF(ISBLANK(OFFSET(INDEX('2. Update Results'!$W$2:$W$33,MATCH($B46,'2. Update Results'!$W$2:$W$33,0)),0,13)),"",OFFSET(INDEX('2. Update Results'!$W$2:$W$33,MATCH($B46,'2. Update Results'!$W$2:$W$33,0)),0,13))</f>
        <v/>
      </c>
      <c r="P46" s="51" t="str">
        <f ca="1">IF(ISBLANK(OFFSET(INDEX('2. Update Results'!$W$2:$W$33,MATCH($B46,'2. Update Results'!$W$2:$W$33,0)),0,14)),"",OFFSET(INDEX('2. Update Results'!$W$2:$W$33,MATCH($B46,'2. Update Results'!$W$2:$W$33,0)),0,14))</f>
        <v/>
      </c>
      <c r="Q46" s="51" t="str">
        <f ca="1">IF(ISBLANK(OFFSET(INDEX('2. Update Results'!$W$2:$W$33,MATCH($B46,'2. Update Results'!$W$2:$W$33,0)),0,15)),"",OFFSET(INDEX('2. Update Results'!$W$2:$W$33,MATCH($B46,'2. Update Results'!$W$2:$W$33,0)),0,15))</f>
        <v/>
      </c>
      <c r="R46" s="51" t="str">
        <f ca="1">IF(ISBLANK(OFFSET(INDEX('2. Update Results'!$W$2:$W$33,MATCH($B46,'2. Update Results'!$W$2:$W$33,0)),0,16)),"",OFFSET(INDEX('2. Update Results'!$W$2:$W$33,MATCH($B46,'2. Update Results'!$W$2:$W$33,0)),0,16))</f>
        <v/>
      </c>
    </row>
    <row r="47" spans="1:18" s="55" customFormat="1" hidden="1" x14ac:dyDescent="0.25">
      <c r="A47" s="56" t="str">
        <f>IF(B47="","",IF(AND($C47=$C46,$D47=$D46),$A46,'2. Update Results'!$T27))</f>
        <v/>
      </c>
      <c r="B47" s="52" t="str">
        <f>IF(IF(ISERROR(VLOOKUP('2. Update Results'!$T27,'2. Update Results'!$V$2:$AM$33,2,FALSE)), "", VLOOKUP('2. Update Results'!$T27,'2. Update Results'!$V$2:$AM$33,2,FALSE))=0,"",IF(ISERROR(VLOOKUP('2. Update Results'!$T27,'2. Update Results'!$V$2:$AM$33,2,FALSE)), "", VLOOKUP('2. Update Results'!$T27,'2. Update Results'!$V$2:$AM$33,2,FALSE)))</f>
        <v/>
      </c>
      <c r="C47" s="72" t="str">
        <f ca="1">IF(ISBLANK(OFFSET(INDEX('2. Update Results'!$W$2:$W$33,MATCH($B47,'2. Update Results'!$W$2:$W$33,0)),0,1)),"",OFFSET(INDEX('2. Update Results'!$W$2:$W$33,MATCH($B47,'2. Update Results'!$W$2:$W$33,0)),0,1))</f>
        <v/>
      </c>
      <c r="D47" s="72">
        <f ca="1">IF(ISBLANK(OFFSET(INDEX('2. Update Results'!$W$2:$W$33,MATCH($B47,'2. Update Results'!$W$2:$W$33,0)),0,2)),"",OFFSET(INDEX('2. Update Results'!$W$2:$W$33,MATCH($B47,'2. Update Results'!$W$2:$W$33,0)),0,2))</f>
        <v>0</v>
      </c>
      <c r="E47" s="53" t="str">
        <f ca="1">IF(ISBLANK(OFFSET(INDEX('2. Update Results'!$W$2:$W$33,MATCH($B47,'2. Update Results'!$W$2:$W$33,0)),0,3)),"",OFFSET(INDEX('2. Update Results'!$W$2:$W$33,MATCH($B47,'2. Update Results'!$W$2:$W$33,0)),0,3))</f>
        <v/>
      </c>
      <c r="F47" s="53" t="str">
        <f ca="1">IF(ISBLANK(OFFSET(INDEX('2. Update Results'!$W$2:$W$33,MATCH($B47,'2. Update Results'!$W$2:$W$33,0)),0,4)),"",OFFSET(INDEX('2. Update Results'!$W$2:$W$33,MATCH($B47,'2. Update Results'!$W$2:$W$33,0)),0,4))</f>
        <v/>
      </c>
      <c r="G47" s="53" t="str">
        <f ca="1">IF(ISBLANK(OFFSET(INDEX('2. Update Results'!$W$2:$W$33,MATCH($B47,'2. Update Results'!$W$2:$W$33,0)),0,5)),"",OFFSET(INDEX('2. Update Results'!$W$2:$W$33,MATCH($B47,'2. Update Results'!$W$2:$W$33,0)),0,5))</f>
        <v/>
      </c>
      <c r="H47" s="53" t="str">
        <f ca="1">IF(ISBLANK(OFFSET(INDEX('2. Update Results'!$W$2:$W$33,MATCH($B47,'2. Update Results'!$W$2:$W$33,0)),0,6)),"",OFFSET(INDEX('2. Update Results'!$W$2:$W$33,MATCH($B47,'2. Update Results'!$W$2:$W$33,0)),0,6))</f>
        <v/>
      </c>
      <c r="I47" s="53" t="str">
        <f ca="1">IF(ISBLANK(OFFSET(INDEX('2. Update Results'!$W$2:$W$33,MATCH($B47,'2. Update Results'!$W$2:$W$33,0)),0,7)),"",OFFSET(INDEX('2. Update Results'!$W$2:$W$33,MATCH($B47,'2. Update Results'!$W$2:$W$33,0)),0,7))</f>
        <v/>
      </c>
      <c r="J47" s="53" t="str">
        <f ca="1">IF(ISBLANK(OFFSET(INDEX('2. Update Results'!$W$2:$W$33,MATCH($B47,'2. Update Results'!$W$2:$W$33,0)),0,8)),"",OFFSET(INDEX('2. Update Results'!$W$2:$W$33,MATCH($B47,'2. Update Results'!$W$2:$W$33,0)),0,8))</f>
        <v/>
      </c>
      <c r="K47" s="53" t="str">
        <f ca="1">IF(ISBLANK(OFFSET(INDEX('2. Update Results'!$W$2:$W$33,MATCH($B47,'2. Update Results'!$W$2:$W$33,0)),0,9)),"",OFFSET(INDEX('2. Update Results'!$W$2:$W$33,MATCH($B47,'2. Update Results'!$W$2:$W$33,0)),0,9))</f>
        <v/>
      </c>
      <c r="L47" s="53" t="str">
        <f ca="1">IF(ISBLANK(OFFSET(INDEX('2. Update Results'!$W$2:$W$33,MATCH($B47,'2. Update Results'!$W$2:$W$33,0)),0,10)),"",OFFSET(INDEX('2. Update Results'!$W$2:$W$33,MATCH($B47,'2. Update Results'!$W$2:$W$33,0)),0,10))</f>
        <v/>
      </c>
      <c r="M47" s="53" t="str">
        <f ca="1">IF(ISBLANK(OFFSET(INDEX('2. Update Results'!$W$2:$W$33,MATCH($B47,'2. Update Results'!$W$2:$W$33,0)),0,11)),"",OFFSET(INDEX('2. Update Results'!$W$2:$W$33,MATCH($B47,'2. Update Results'!$W$2:$W$33,0)),0,11))</f>
        <v/>
      </c>
      <c r="N47" s="53" t="str">
        <f ca="1">IF(ISBLANK(OFFSET(INDEX('2. Update Results'!$W$2:$W$33,MATCH($B47,'2. Update Results'!$W$2:$W$33,0)),0,12)),"",OFFSET(INDEX('2. Update Results'!$W$2:$W$33,MATCH($B47,'2. Update Results'!$W$2:$W$33,0)),0,12))</f>
        <v/>
      </c>
      <c r="O47" s="53" t="str">
        <f ca="1">IF(ISBLANK(OFFSET(INDEX('2. Update Results'!$W$2:$W$33,MATCH($B47,'2. Update Results'!$W$2:$W$33,0)),0,13)),"",OFFSET(INDEX('2. Update Results'!$W$2:$W$33,MATCH($B47,'2. Update Results'!$W$2:$W$33,0)),0,13))</f>
        <v/>
      </c>
      <c r="P47" s="53" t="str">
        <f ca="1">IF(ISBLANK(OFFSET(INDEX('2. Update Results'!$W$2:$W$33,MATCH($B47,'2. Update Results'!$W$2:$W$33,0)),0,14)),"",OFFSET(INDEX('2. Update Results'!$W$2:$W$33,MATCH($B47,'2. Update Results'!$W$2:$W$33,0)),0,14))</f>
        <v/>
      </c>
      <c r="Q47" s="53" t="str">
        <f ca="1">IF(ISBLANK(OFFSET(INDEX('2. Update Results'!$W$2:$W$33,MATCH($B47,'2. Update Results'!$W$2:$W$33,0)),0,15)),"",OFFSET(INDEX('2. Update Results'!$W$2:$W$33,MATCH($B47,'2. Update Results'!$W$2:$W$33,0)),0,15))</f>
        <v/>
      </c>
      <c r="R47" s="53" t="str">
        <f ca="1">IF(ISBLANK(OFFSET(INDEX('2. Update Results'!$W$2:$W$33,MATCH($B47,'2. Update Results'!$W$2:$W$33,0)),0,16)),"",OFFSET(INDEX('2. Update Results'!$W$2:$W$33,MATCH($B47,'2. Update Results'!$W$2:$W$33,0)),0,16))</f>
        <v/>
      </c>
    </row>
    <row r="48" spans="1:18" s="55" customFormat="1" hidden="1" x14ac:dyDescent="0.25">
      <c r="A48" s="54" t="str">
        <f>IF(B48="","",IF(AND($C48=$C47,$D48=$D47),$A47,'2. Update Results'!$T28))</f>
        <v/>
      </c>
      <c r="B48" s="50" t="str">
        <f>IF(IF(ISERROR(VLOOKUP('2. Update Results'!$T28,'2. Update Results'!$V$2:$AM$33,2,FALSE)), "", VLOOKUP('2. Update Results'!$T28,'2. Update Results'!$V$2:$AM$33,2,FALSE))=0,"",IF(ISERROR(VLOOKUP('2. Update Results'!$T28,'2. Update Results'!$V$2:$AM$33,2,FALSE)), "", VLOOKUP('2. Update Results'!$T28,'2. Update Results'!$V$2:$AM$33,2,FALSE)))</f>
        <v/>
      </c>
      <c r="C48" s="72" t="str">
        <f ca="1">IF(ISBLANK(OFFSET(INDEX('2. Update Results'!$W$2:$W$33,MATCH($B48,'2. Update Results'!$W$2:$W$33,0)),0,1)),"",OFFSET(INDEX('2. Update Results'!$W$2:$W$33,MATCH($B48,'2. Update Results'!$W$2:$W$33,0)),0,1))</f>
        <v/>
      </c>
      <c r="D48" s="72">
        <f ca="1">IF(ISBLANK(OFFSET(INDEX('2. Update Results'!$W$2:$W$33,MATCH($B48,'2. Update Results'!$W$2:$W$33,0)),0,2)),"",OFFSET(INDEX('2. Update Results'!$W$2:$W$33,MATCH($B48,'2. Update Results'!$W$2:$W$33,0)),0,2))</f>
        <v>0</v>
      </c>
      <c r="E48" s="51" t="str">
        <f ca="1">IF(ISBLANK(OFFSET(INDEX('2. Update Results'!$W$2:$W$33,MATCH($B48,'2. Update Results'!$W$2:$W$33,0)),0,3)),"",OFFSET(INDEX('2. Update Results'!$W$2:$W$33,MATCH($B48,'2. Update Results'!$W$2:$W$33,0)),0,3))</f>
        <v/>
      </c>
      <c r="F48" s="51" t="str">
        <f ca="1">IF(ISBLANK(OFFSET(INDEX('2. Update Results'!$W$2:$W$33,MATCH($B48,'2. Update Results'!$W$2:$W$33,0)),0,4)),"",OFFSET(INDEX('2. Update Results'!$W$2:$W$33,MATCH($B48,'2. Update Results'!$W$2:$W$33,0)),0,4))</f>
        <v/>
      </c>
      <c r="G48" s="51" t="str">
        <f ca="1">IF(ISBLANK(OFFSET(INDEX('2. Update Results'!$W$2:$W$33,MATCH($B48,'2. Update Results'!$W$2:$W$33,0)),0,5)),"",OFFSET(INDEX('2. Update Results'!$W$2:$W$33,MATCH($B48,'2. Update Results'!$W$2:$W$33,0)),0,5))</f>
        <v/>
      </c>
      <c r="H48" s="51" t="str">
        <f ca="1">IF(ISBLANK(OFFSET(INDEX('2. Update Results'!$W$2:$W$33,MATCH($B48,'2. Update Results'!$W$2:$W$33,0)),0,6)),"",OFFSET(INDEX('2. Update Results'!$W$2:$W$33,MATCH($B48,'2. Update Results'!$W$2:$W$33,0)),0,6))</f>
        <v/>
      </c>
      <c r="I48" s="51" t="str">
        <f ca="1">IF(ISBLANK(OFFSET(INDEX('2. Update Results'!$W$2:$W$33,MATCH($B48,'2. Update Results'!$W$2:$W$33,0)),0,7)),"",OFFSET(INDEX('2. Update Results'!$W$2:$W$33,MATCH($B48,'2. Update Results'!$W$2:$W$33,0)),0,7))</f>
        <v/>
      </c>
      <c r="J48" s="51" t="str">
        <f ca="1">IF(ISBLANK(OFFSET(INDEX('2. Update Results'!$W$2:$W$33,MATCH($B48,'2. Update Results'!$W$2:$W$33,0)),0,8)),"",OFFSET(INDEX('2. Update Results'!$W$2:$W$33,MATCH($B48,'2. Update Results'!$W$2:$W$33,0)),0,8))</f>
        <v/>
      </c>
      <c r="K48" s="51" t="str">
        <f ca="1">IF(ISBLANK(OFFSET(INDEX('2. Update Results'!$W$2:$W$33,MATCH($B48,'2. Update Results'!$W$2:$W$33,0)),0,9)),"",OFFSET(INDEX('2. Update Results'!$W$2:$W$33,MATCH($B48,'2. Update Results'!$W$2:$W$33,0)),0,9))</f>
        <v/>
      </c>
      <c r="L48" s="51" t="str">
        <f ca="1">IF(ISBLANK(OFFSET(INDEX('2. Update Results'!$W$2:$W$33,MATCH($B48,'2. Update Results'!$W$2:$W$33,0)),0,10)),"",OFFSET(INDEX('2. Update Results'!$W$2:$W$33,MATCH($B48,'2. Update Results'!$W$2:$W$33,0)),0,10))</f>
        <v/>
      </c>
      <c r="M48" s="51" t="str">
        <f ca="1">IF(ISBLANK(OFFSET(INDEX('2. Update Results'!$W$2:$W$33,MATCH($B48,'2. Update Results'!$W$2:$W$33,0)),0,11)),"",OFFSET(INDEX('2. Update Results'!$W$2:$W$33,MATCH($B48,'2. Update Results'!$W$2:$W$33,0)),0,11))</f>
        <v/>
      </c>
      <c r="N48" s="51" t="str">
        <f ca="1">IF(ISBLANK(OFFSET(INDEX('2. Update Results'!$W$2:$W$33,MATCH($B48,'2. Update Results'!$W$2:$W$33,0)),0,12)),"",OFFSET(INDEX('2. Update Results'!$W$2:$W$33,MATCH($B48,'2. Update Results'!$W$2:$W$33,0)),0,12))</f>
        <v/>
      </c>
      <c r="O48" s="51" t="str">
        <f ca="1">IF(ISBLANK(OFFSET(INDEX('2. Update Results'!$W$2:$W$33,MATCH($B48,'2. Update Results'!$W$2:$W$33,0)),0,13)),"",OFFSET(INDEX('2. Update Results'!$W$2:$W$33,MATCH($B48,'2. Update Results'!$W$2:$W$33,0)),0,13))</f>
        <v/>
      </c>
      <c r="P48" s="51" t="str">
        <f ca="1">IF(ISBLANK(OFFSET(INDEX('2. Update Results'!$W$2:$W$33,MATCH($B48,'2. Update Results'!$W$2:$W$33,0)),0,14)),"",OFFSET(INDEX('2. Update Results'!$W$2:$W$33,MATCH($B48,'2. Update Results'!$W$2:$W$33,0)),0,14))</f>
        <v/>
      </c>
      <c r="Q48" s="51" t="str">
        <f ca="1">IF(ISBLANK(OFFSET(INDEX('2. Update Results'!$W$2:$W$33,MATCH($B48,'2. Update Results'!$W$2:$W$33,0)),0,15)),"",OFFSET(INDEX('2. Update Results'!$W$2:$W$33,MATCH($B48,'2. Update Results'!$W$2:$W$33,0)),0,15))</f>
        <v/>
      </c>
      <c r="R48" s="51" t="str">
        <f ca="1">IF(ISBLANK(OFFSET(INDEX('2. Update Results'!$W$2:$W$33,MATCH($B48,'2. Update Results'!$W$2:$W$33,0)),0,16)),"",OFFSET(INDEX('2. Update Results'!$W$2:$W$33,MATCH($B48,'2. Update Results'!$W$2:$W$33,0)),0,16))</f>
        <v/>
      </c>
    </row>
    <row r="49" spans="1:18" s="55" customFormat="1" hidden="1" x14ac:dyDescent="0.25">
      <c r="A49" s="56" t="str">
        <f>IF(B49="","",IF(AND($C49=$C48,$D49=$D48),$A48,'2. Update Results'!$T29))</f>
        <v/>
      </c>
      <c r="B49" s="52" t="str">
        <f>IF(IF(ISERROR(VLOOKUP('2. Update Results'!$T29,'2. Update Results'!$V$2:$AM$33,2,FALSE)), "", VLOOKUP('2. Update Results'!$T29,'2. Update Results'!$V$2:$AM$33,2,FALSE))=0,"",IF(ISERROR(VLOOKUP('2. Update Results'!$T29,'2. Update Results'!$V$2:$AM$33,2,FALSE)), "", VLOOKUP('2. Update Results'!$T29,'2. Update Results'!$V$2:$AM$33,2,FALSE)))</f>
        <v/>
      </c>
      <c r="C49" s="72" t="str">
        <f ca="1">IF(ISBLANK(OFFSET(INDEX('2. Update Results'!$W$2:$W$33,MATCH($B49,'2. Update Results'!$W$2:$W$33,0)),0,1)),"",OFFSET(INDEX('2. Update Results'!$W$2:$W$33,MATCH($B49,'2. Update Results'!$W$2:$W$33,0)),0,1))</f>
        <v/>
      </c>
      <c r="D49" s="72">
        <f ca="1">IF(ISBLANK(OFFSET(INDEX('2. Update Results'!$W$2:$W$33,MATCH($B49,'2. Update Results'!$W$2:$W$33,0)),0,2)),"",OFFSET(INDEX('2. Update Results'!$W$2:$W$33,MATCH($B49,'2. Update Results'!$W$2:$W$33,0)),0,2))</f>
        <v>0</v>
      </c>
      <c r="E49" s="53" t="str">
        <f ca="1">IF(ISBLANK(OFFSET(INDEX('2. Update Results'!$W$2:$W$33,MATCH($B49,'2. Update Results'!$W$2:$W$33,0)),0,3)),"",OFFSET(INDEX('2. Update Results'!$W$2:$W$33,MATCH($B49,'2. Update Results'!$W$2:$W$33,0)),0,3))</f>
        <v/>
      </c>
      <c r="F49" s="53" t="str">
        <f ca="1">IF(ISBLANK(OFFSET(INDEX('2. Update Results'!$W$2:$W$33,MATCH($B49,'2. Update Results'!$W$2:$W$33,0)),0,4)),"",OFFSET(INDEX('2. Update Results'!$W$2:$W$33,MATCH($B49,'2. Update Results'!$W$2:$W$33,0)),0,4))</f>
        <v/>
      </c>
      <c r="G49" s="53" t="str">
        <f ca="1">IF(ISBLANK(OFFSET(INDEX('2. Update Results'!$W$2:$W$33,MATCH($B49,'2. Update Results'!$W$2:$W$33,0)),0,5)),"",OFFSET(INDEX('2. Update Results'!$W$2:$W$33,MATCH($B49,'2. Update Results'!$W$2:$W$33,0)),0,5))</f>
        <v/>
      </c>
      <c r="H49" s="53" t="str">
        <f ca="1">IF(ISBLANK(OFFSET(INDEX('2. Update Results'!$W$2:$W$33,MATCH($B49,'2. Update Results'!$W$2:$W$33,0)),0,6)),"",OFFSET(INDEX('2. Update Results'!$W$2:$W$33,MATCH($B49,'2. Update Results'!$W$2:$W$33,0)),0,6))</f>
        <v/>
      </c>
      <c r="I49" s="53" t="str">
        <f ca="1">IF(ISBLANK(OFFSET(INDEX('2. Update Results'!$W$2:$W$33,MATCH($B49,'2. Update Results'!$W$2:$W$33,0)),0,7)),"",OFFSET(INDEX('2. Update Results'!$W$2:$W$33,MATCH($B49,'2. Update Results'!$W$2:$W$33,0)),0,7))</f>
        <v/>
      </c>
      <c r="J49" s="53" t="str">
        <f ca="1">IF(ISBLANK(OFFSET(INDEX('2. Update Results'!$W$2:$W$33,MATCH($B49,'2. Update Results'!$W$2:$W$33,0)),0,8)),"",OFFSET(INDEX('2. Update Results'!$W$2:$W$33,MATCH($B49,'2. Update Results'!$W$2:$W$33,0)),0,8))</f>
        <v/>
      </c>
      <c r="K49" s="53" t="str">
        <f ca="1">IF(ISBLANK(OFFSET(INDEX('2. Update Results'!$W$2:$W$33,MATCH($B49,'2. Update Results'!$W$2:$W$33,0)),0,9)),"",OFFSET(INDEX('2. Update Results'!$W$2:$W$33,MATCH($B49,'2. Update Results'!$W$2:$W$33,0)),0,9))</f>
        <v/>
      </c>
      <c r="L49" s="53" t="str">
        <f ca="1">IF(ISBLANK(OFFSET(INDEX('2. Update Results'!$W$2:$W$33,MATCH($B49,'2. Update Results'!$W$2:$W$33,0)),0,10)),"",OFFSET(INDEX('2. Update Results'!$W$2:$W$33,MATCH($B49,'2. Update Results'!$W$2:$W$33,0)),0,10))</f>
        <v/>
      </c>
      <c r="M49" s="53" t="str">
        <f ca="1">IF(ISBLANK(OFFSET(INDEX('2. Update Results'!$W$2:$W$33,MATCH($B49,'2. Update Results'!$W$2:$W$33,0)),0,11)),"",OFFSET(INDEX('2. Update Results'!$W$2:$W$33,MATCH($B49,'2. Update Results'!$W$2:$W$33,0)),0,11))</f>
        <v/>
      </c>
      <c r="N49" s="53" t="str">
        <f ca="1">IF(ISBLANK(OFFSET(INDEX('2. Update Results'!$W$2:$W$33,MATCH($B49,'2. Update Results'!$W$2:$W$33,0)),0,12)),"",OFFSET(INDEX('2. Update Results'!$W$2:$W$33,MATCH($B49,'2. Update Results'!$W$2:$W$33,0)),0,12))</f>
        <v/>
      </c>
      <c r="O49" s="53" t="str">
        <f ca="1">IF(ISBLANK(OFFSET(INDEX('2. Update Results'!$W$2:$W$33,MATCH($B49,'2. Update Results'!$W$2:$W$33,0)),0,13)),"",OFFSET(INDEX('2. Update Results'!$W$2:$W$33,MATCH($B49,'2. Update Results'!$W$2:$W$33,0)),0,13))</f>
        <v/>
      </c>
      <c r="P49" s="53" t="str">
        <f ca="1">IF(ISBLANK(OFFSET(INDEX('2. Update Results'!$W$2:$W$33,MATCH($B49,'2. Update Results'!$W$2:$W$33,0)),0,14)),"",OFFSET(INDEX('2. Update Results'!$W$2:$W$33,MATCH($B49,'2. Update Results'!$W$2:$W$33,0)),0,14))</f>
        <v/>
      </c>
      <c r="Q49" s="53" t="str">
        <f ca="1">IF(ISBLANK(OFFSET(INDEX('2. Update Results'!$W$2:$W$33,MATCH($B49,'2. Update Results'!$W$2:$W$33,0)),0,15)),"",OFFSET(INDEX('2. Update Results'!$W$2:$W$33,MATCH($B49,'2. Update Results'!$W$2:$W$33,0)),0,15))</f>
        <v/>
      </c>
      <c r="R49" s="53" t="str">
        <f ca="1">IF(ISBLANK(OFFSET(INDEX('2. Update Results'!$W$2:$W$33,MATCH($B49,'2. Update Results'!$W$2:$W$33,0)),0,16)),"",OFFSET(INDEX('2. Update Results'!$W$2:$W$33,MATCH($B49,'2. Update Results'!$W$2:$W$33,0)),0,16))</f>
        <v/>
      </c>
    </row>
    <row r="50" spans="1:18" s="55" customFormat="1" hidden="1" x14ac:dyDescent="0.25">
      <c r="A50" s="54" t="str">
        <f>IF(B50="","",IF(AND($C50=$C49,$D50=$D49),$A49,'2. Update Results'!$T30))</f>
        <v/>
      </c>
      <c r="B50" s="50" t="str">
        <f>IF(IF(ISERROR(VLOOKUP('2. Update Results'!$T30,'2. Update Results'!$V$2:$AM$33,2,FALSE)), "", VLOOKUP('2. Update Results'!$T30,'2. Update Results'!$V$2:$AM$33,2,FALSE))=0,"",IF(ISERROR(VLOOKUP('2. Update Results'!$T30,'2. Update Results'!$V$2:$AM$33,2,FALSE)), "", VLOOKUP('2. Update Results'!$T30,'2. Update Results'!$V$2:$AM$33,2,FALSE)))</f>
        <v/>
      </c>
      <c r="C50" s="72" t="str">
        <f ca="1">IF(ISBLANK(OFFSET(INDEX('2. Update Results'!$W$2:$W$33,MATCH($B50,'2. Update Results'!$W$2:$W$33,0)),0,1)),"",OFFSET(INDEX('2. Update Results'!$W$2:$W$33,MATCH($B50,'2. Update Results'!$W$2:$W$33,0)),0,1))</f>
        <v/>
      </c>
      <c r="D50" s="72">
        <f ca="1">IF(ISBLANK(OFFSET(INDEX('2. Update Results'!$W$2:$W$33,MATCH($B50,'2. Update Results'!$W$2:$W$33,0)),0,2)),"",OFFSET(INDEX('2. Update Results'!$W$2:$W$33,MATCH($B50,'2. Update Results'!$W$2:$W$33,0)),0,2))</f>
        <v>0</v>
      </c>
      <c r="E50" s="51" t="str">
        <f ca="1">IF(ISBLANK(OFFSET(INDEX('2. Update Results'!$W$2:$W$33,MATCH($B50,'2. Update Results'!$W$2:$W$33,0)),0,3)),"",OFFSET(INDEX('2. Update Results'!$W$2:$W$33,MATCH($B50,'2. Update Results'!$W$2:$W$33,0)),0,3))</f>
        <v/>
      </c>
      <c r="F50" s="51" t="str">
        <f ca="1">IF(ISBLANK(OFFSET(INDEX('2. Update Results'!$W$2:$W$33,MATCH($B50,'2. Update Results'!$W$2:$W$33,0)),0,4)),"",OFFSET(INDEX('2. Update Results'!$W$2:$W$33,MATCH($B50,'2. Update Results'!$W$2:$W$33,0)),0,4))</f>
        <v/>
      </c>
      <c r="G50" s="51" t="str">
        <f ca="1">IF(ISBLANK(OFFSET(INDEX('2. Update Results'!$W$2:$W$33,MATCH($B50,'2. Update Results'!$W$2:$W$33,0)),0,5)),"",OFFSET(INDEX('2. Update Results'!$W$2:$W$33,MATCH($B50,'2. Update Results'!$W$2:$W$33,0)),0,5))</f>
        <v/>
      </c>
      <c r="H50" s="51" t="str">
        <f ca="1">IF(ISBLANK(OFFSET(INDEX('2. Update Results'!$W$2:$W$33,MATCH($B50,'2. Update Results'!$W$2:$W$33,0)),0,6)),"",OFFSET(INDEX('2. Update Results'!$W$2:$W$33,MATCH($B50,'2. Update Results'!$W$2:$W$33,0)),0,6))</f>
        <v/>
      </c>
      <c r="I50" s="51" t="str">
        <f ca="1">IF(ISBLANK(OFFSET(INDEX('2. Update Results'!$W$2:$W$33,MATCH($B50,'2. Update Results'!$W$2:$W$33,0)),0,7)),"",OFFSET(INDEX('2. Update Results'!$W$2:$W$33,MATCH($B50,'2. Update Results'!$W$2:$W$33,0)),0,7))</f>
        <v/>
      </c>
      <c r="J50" s="51" t="str">
        <f ca="1">IF(ISBLANK(OFFSET(INDEX('2. Update Results'!$W$2:$W$33,MATCH($B50,'2. Update Results'!$W$2:$W$33,0)),0,8)),"",OFFSET(INDEX('2. Update Results'!$W$2:$W$33,MATCH($B50,'2. Update Results'!$W$2:$W$33,0)),0,8))</f>
        <v/>
      </c>
      <c r="K50" s="51" t="str">
        <f ca="1">IF(ISBLANK(OFFSET(INDEX('2. Update Results'!$W$2:$W$33,MATCH($B50,'2. Update Results'!$W$2:$W$33,0)),0,9)),"",OFFSET(INDEX('2. Update Results'!$W$2:$W$33,MATCH($B50,'2. Update Results'!$W$2:$W$33,0)),0,9))</f>
        <v/>
      </c>
      <c r="L50" s="51" t="str">
        <f ca="1">IF(ISBLANK(OFFSET(INDEX('2. Update Results'!$W$2:$W$33,MATCH($B50,'2. Update Results'!$W$2:$W$33,0)),0,10)),"",OFFSET(INDEX('2. Update Results'!$W$2:$W$33,MATCH($B50,'2. Update Results'!$W$2:$W$33,0)),0,10))</f>
        <v/>
      </c>
      <c r="M50" s="51" t="str">
        <f ca="1">IF(ISBLANK(OFFSET(INDEX('2. Update Results'!$W$2:$W$33,MATCH($B50,'2. Update Results'!$W$2:$W$33,0)),0,11)),"",OFFSET(INDEX('2. Update Results'!$W$2:$W$33,MATCH($B50,'2. Update Results'!$W$2:$W$33,0)),0,11))</f>
        <v/>
      </c>
      <c r="N50" s="51" t="str">
        <f ca="1">IF(ISBLANK(OFFSET(INDEX('2. Update Results'!$W$2:$W$33,MATCH($B50,'2. Update Results'!$W$2:$W$33,0)),0,12)),"",OFFSET(INDEX('2. Update Results'!$W$2:$W$33,MATCH($B50,'2. Update Results'!$W$2:$W$33,0)),0,12))</f>
        <v/>
      </c>
      <c r="O50" s="51" t="str">
        <f ca="1">IF(ISBLANK(OFFSET(INDEX('2. Update Results'!$W$2:$W$33,MATCH($B50,'2. Update Results'!$W$2:$W$33,0)),0,13)),"",OFFSET(INDEX('2. Update Results'!$W$2:$W$33,MATCH($B50,'2. Update Results'!$W$2:$W$33,0)),0,13))</f>
        <v/>
      </c>
      <c r="P50" s="51" t="str">
        <f ca="1">IF(ISBLANK(OFFSET(INDEX('2. Update Results'!$W$2:$W$33,MATCH($B50,'2. Update Results'!$W$2:$W$33,0)),0,14)),"",OFFSET(INDEX('2. Update Results'!$W$2:$W$33,MATCH($B50,'2. Update Results'!$W$2:$W$33,0)),0,14))</f>
        <v/>
      </c>
      <c r="Q50" s="51" t="str">
        <f ca="1">IF(ISBLANK(OFFSET(INDEX('2. Update Results'!$W$2:$W$33,MATCH($B50,'2. Update Results'!$W$2:$W$33,0)),0,15)),"",OFFSET(INDEX('2. Update Results'!$W$2:$W$33,MATCH($B50,'2. Update Results'!$W$2:$W$33,0)),0,15))</f>
        <v/>
      </c>
      <c r="R50" s="51" t="str">
        <f ca="1">IF(ISBLANK(OFFSET(INDEX('2. Update Results'!$W$2:$W$33,MATCH($B50,'2. Update Results'!$W$2:$W$33,0)),0,16)),"",OFFSET(INDEX('2. Update Results'!$W$2:$W$33,MATCH($B50,'2. Update Results'!$W$2:$W$33,0)),0,16))</f>
        <v/>
      </c>
    </row>
    <row r="51" spans="1:18" s="55" customFormat="1" hidden="1" x14ac:dyDescent="0.25">
      <c r="A51" s="56" t="str">
        <f>IF(B51="","",IF(AND($C51=$C50,$D51=$D50),$A50,'2. Update Results'!$T31))</f>
        <v/>
      </c>
      <c r="B51" s="52" t="str">
        <f>IF(IF(ISERROR(VLOOKUP('2. Update Results'!$T31,'2. Update Results'!$V$2:$AM$33,2,FALSE)), "", VLOOKUP('2. Update Results'!$T31,'2. Update Results'!$V$2:$AM$33,2,FALSE))=0,"",IF(ISERROR(VLOOKUP('2. Update Results'!$T31,'2. Update Results'!$V$2:$AM$33,2,FALSE)), "", VLOOKUP('2. Update Results'!$T31,'2. Update Results'!$V$2:$AM$33,2,FALSE)))</f>
        <v/>
      </c>
      <c r="C51" s="72" t="str">
        <f ca="1">IF(ISBLANK(OFFSET(INDEX('2. Update Results'!$W$2:$W$33,MATCH($B51,'2. Update Results'!$W$2:$W$33,0)),0,1)),"",OFFSET(INDEX('2. Update Results'!$W$2:$W$33,MATCH($B51,'2. Update Results'!$W$2:$W$33,0)),0,1))</f>
        <v/>
      </c>
      <c r="D51" s="72">
        <f ca="1">IF(ISBLANK(OFFSET(INDEX('2. Update Results'!$W$2:$W$33,MATCH($B51,'2. Update Results'!$W$2:$W$33,0)),0,2)),"",OFFSET(INDEX('2. Update Results'!$W$2:$W$33,MATCH($B51,'2. Update Results'!$W$2:$W$33,0)),0,2))</f>
        <v>0</v>
      </c>
      <c r="E51" s="53" t="str">
        <f ca="1">IF(ISBLANK(OFFSET(INDEX('2. Update Results'!$W$2:$W$33,MATCH($B51,'2. Update Results'!$W$2:$W$33,0)),0,3)),"",OFFSET(INDEX('2. Update Results'!$W$2:$W$33,MATCH($B51,'2. Update Results'!$W$2:$W$33,0)),0,3))</f>
        <v/>
      </c>
      <c r="F51" s="53" t="str">
        <f ca="1">IF(ISBLANK(OFFSET(INDEX('2. Update Results'!$W$2:$W$33,MATCH($B51,'2. Update Results'!$W$2:$W$33,0)),0,4)),"",OFFSET(INDEX('2. Update Results'!$W$2:$W$33,MATCH($B51,'2. Update Results'!$W$2:$W$33,0)),0,4))</f>
        <v/>
      </c>
      <c r="G51" s="53" t="str">
        <f ca="1">IF(ISBLANK(OFFSET(INDEX('2. Update Results'!$W$2:$W$33,MATCH($B51,'2. Update Results'!$W$2:$W$33,0)),0,5)),"",OFFSET(INDEX('2. Update Results'!$W$2:$W$33,MATCH($B51,'2. Update Results'!$W$2:$W$33,0)),0,5))</f>
        <v/>
      </c>
      <c r="H51" s="53" t="str">
        <f ca="1">IF(ISBLANK(OFFSET(INDEX('2. Update Results'!$W$2:$W$33,MATCH($B51,'2. Update Results'!$W$2:$W$33,0)),0,6)),"",OFFSET(INDEX('2. Update Results'!$W$2:$W$33,MATCH($B51,'2. Update Results'!$W$2:$W$33,0)),0,6))</f>
        <v/>
      </c>
      <c r="I51" s="53" t="str">
        <f ca="1">IF(ISBLANK(OFFSET(INDEX('2. Update Results'!$W$2:$W$33,MATCH($B51,'2. Update Results'!$W$2:$W$33,0)),0,7)),"",OFFSET(INDEX('2. Update Results'!$W$2:$W$33,MATCH($B51,'2. Update Results'!$W$2:$W$33,0)),0,7))</f>
        <v/>
      </c>
      <c r="J51" s="53" t="str">
        <f ca="1">IF(ISBLANK(OFFSET(INDEX('2. Update Results'!$W$2:$W$33,MATCH($B51,'2. Update Results'!$W$2:$W$33,0)),0,8)),"",OFFSET(INDEX('2. Update Results'!$W$2:$W$33,MATCH($B51,'2. Update Results'!$W$2:$W$33,0)),0,8))</f>
        <v/>
      </c>
      <c r="K51" s="53" t="str">
        <f ca="1">IF(ISBLANK(OFFSET(INDEX('2. Update Results'!$W$2:$W$33,MATCH($B51,'2. Update Results'!$W$2:$W$33,0)),0,9)),"",OFFSET(INDEX('2. Update Results'!$W$2:$W$33,MATCH($B51,'2. Update Results'!$W$2:$W$33,0)),0,9))</f>
        <v/>
      </c>
      <c r="L51" s="53" t="str">
        <f ca="1">IF(ISBLANK(OFFSET(INDEX('2. Update Results'!$W$2:$W$33,MATCH($B51,'2. Update Results'!$W$2:$W$33,0)),0,10)),"",OFFSET(INDEX('2. Update Results'!$W$2:$W$33,MATCH($B51,'2. Update Results'!$W$2:$W$33,0)),0,10))</f>
        <v/>
      </c>
      <c r="M51" s="53" t="str">
        <f ca="1">IF(ISBLANK(OFFSET(INDEX('2. Update Results'!$W$2:$W$33,MATCH($B51,'2. Update Results'!$W$2:$W$33,0)),0,11)),"",OFFSET(INDEX('2. Update Results'!$W$2:$W$33,MATCH($B51,'2. Update Results'!$W$2:$W$33,0)),0,11))</f>
        <v/>
      </c>
      <c r="N51" s="53" t="str">
        <f ca="1">IF(ISBLANK(OFFSET(INDEX('2. Update Results'!$W$2:$W$33,MATCH($B51,'2. Update Results'!$W$2:$W$33,0)),0,12)),"",OFFSET(INDEX('2. Update Results'!$W$2:$W$33,MATCH($B51,'2. Update Results'!$W$2:$W$33,0)),0,12))</f>
        <v/>
      </c>
      <c r="O51" s="53" t="str">
        <f ca="1">IF(ISBLANK(OFFSET(INDEX('2. Update Results'!$W$2:$W$33,MATCH($B51,'2. Update Results'!$W$2:$W$33,0)),0,13)),"",OFFSET(INDEX('2. Update Results'!$W$2:$W$33,MATCH($B51,'2. Update Results'!$W$2:$W$33,0)),0,13))</f>
        <v/>
      </c>
      <c r="P51" s="53" t="str">
        <f ca="1">IF(ISBLANK(OFFSET(INDEX('2. Update Results'!$W$2:$W$33,MATCH($B51,'2. Update Results'!$W$2:$W$33,0)),0,14)),"",OFFSET(INDEX('2. Update Results'!$W$2:$W$33,MATCH($B51,'2. Update Results'!$W$2:$W$33,0)),0,14))</f>
        <v/>
      </c>
      <c r="Q51" s="53" t="str">
        <f ca="1">IF(ISBLANK(OFFSET(INDEX('2. Update Results'!$W$2:$W$33,MATCH($B51,'2. Update Results'!$W$2:$W$33,0)),0,15)),"",OFFSET(INDEX('2. Update Results'!$W$2:$W$33,MATCH($B51,'2. Update Results'!$W$2:$W$33,0)),0,15))</f>
        <v/>
      </c>
      <c r="R51" s="53" t="str">
        <f ca="1">IF(ISBLANK(OFFSET(INDEX('2. Update Results'!$W$2:$W$33,MATCH($B51,'2. Update Results'!$W$2:$W$33,0)),0,16)),"",OFFSET(INDEX('2. Update Results'!$W$2:$W$33,MATCH($B51,'2. Update Results'!$W$2:$W$33,0)),0,16))</f>
        <v/>
      </c>
    </row>
    <row r="52" spans="1:18" s="55" customFormat="1" hidden="1" x14ac:dyDescent="0.25">
      <c r="A52" s="54" t="str">
        <f>IF(B52="","",IF(AND($C52=$C51,$D52=$D51),$A51,'2. Update Results'!$T32))</f>
        <v/>
      </c>
      <c r="B52" s="50" t="str">
        <f>IF(IF(ISERROR(VLOOKUP('2. Update Results'!$T32,'2. Update Results'!$V$2:$AM$33,2,FALSE)), "", VLOOKUP('2. Update Results'!$T32,'2. Update Results'!$V$2:$AM$33,2,FALSE))=0,"",IF(ISERROR(VLOOKUP('2. Update Results'!$T32,'2. Update Results'!$V$2:$AM$33,2,FALSE)), "", VLOOKUP('2. Update Results'!$T32,'2. Update Results'!$V$2:$AM$33,2,FALSE)))</f>
        <v/>
      </c>
      <c r="C52" s="72" t="str">
        <f ca="1">IF(ISBLANK(OFFSET(INDEX('2. Update Results'!$W$2:$W$33,MATCH($B52,'2. Update Results'!$W$2:$W$33,0)),0,1)),"",OFFSET(INDEX('2. Update Results'!$W$2:$W$33,MATCH($B52,'2. Update Results'!$W$2:$W$33,0)),0,1))</f>
        <v/>
      </c>
      <c r="D52" s="72">
        <f ca="1">IF(ISBLANK(OFFSET(INDEX('2. Update Results'!$W$2:$W$33,MATCH($B52,'2. Update Results'!$W$2:$W$33,0)),0,2)),"",OFFSET(INDEX('2. Update Results'!$W$2:$W$33,MATCH($B52,'2. Update Results'!$W$2:$W$33,0)),0,2))</f>
        <v>0</v>
      </c>
      <c r="E52" s="51" t="str">
        <f ca="1">IF(ISBLANK(OFFSET(INDEX('2. Update Results'!$W$2:$W$33,MATCH($B52,'2. Update Results'!$W$2:$W$33,0)),0,3)),"",OFFSET(INDEX('2. Update Results'!$W$2:$W$33,MATCH($B52,'2. Update Results'!$W$2:$W$33,0)),0,3))</f>
        <v/>
      </c>
      <c r="F52" s="51" t="str">
        <f ca="1">IF(ISBLANK(OFFSET(INDEX('2. Update Results'!$W$2:$W$33,MATCH($B52,'2. Update Results'!$W$2:$W$33,0)),0,4)),"",OFFSET(INDEX('2. Update Results'!$W$2:$W$33,MATCH($B52,'2. Update Results'!$W$2:$W$33,0)),0,4))</f>
        <v/>
      </c>
      <c r="G52" s="51" t="str">
        <f ca="1">IF(ISBLANK(OFFSET(INDEX('2. Update Results'!$W$2:$W$33,MATCH($B52,'2. Update Results'!$W$2:$W$33,0)),0,5)),"",OFFSET(INDEX('2. Update Results'!$W$2:$W$33,MATCH($B52,'2. Update Results'!$W$2:$W$33,0)),0,5))</f>
        <v/>
      </c>
      <c r="H52" s="51" t="str">
        <f ca="1">IF(ISBLANK(OFFSET(INDEX('2. Update Results'!$W$2:$W$33,MATCH($B52,'2. Update Results'!$W$2:$W$33,0)),0,6)),"",OFFSET(INDEX('2. Update Results'!$W$2:$W$33,MATCH($B52,'2. Update Results'!$W$2:$W$33,0)),0,6))</f>
        <v/>
      </c>
      <c r="I52" s="51" t="str">
        <f ca="1">IF(ISBLANK(OFFSET(INDEX('2. Update Results'!$W$2:$W$33,MATCH($B52,'2. Update Results'!$W$2:$W$33,0)),0,7)),"",OFFSET(INDEX('2. Update Results'!$W$2:$W$33,MATCH($B52,'2. Update Results'!$W$2:$W$33,0)),0,7))</f>
        <v/>
      </c>
      <c r="J52" s="51" t="str">
        <f ca="1">IF(ISBLANK(OFFSET(INDEX('2. Update Results'!$W$2:$W$33,MATCH($B52,'2. Update Results'!$W$2:$W$33,0)),0,8)),"",OFFSET(INDEX('2. Update Results'!$W$2:$W$33,MATCH($B52,'2. Update Results'!$W$2:$W$33,0)),0,8))</f>
        <v/>
      </c>
      <c r="K52" s="51" t="str">
        <f ca="1">IF(ISBLANK(OFFSET(INDEX('2. Update Results'!$W$2:$W$33,MATCH($B52,'2. Update Results'!$W$2:$W$33,0)),0,9)),"",OFFSET(INDEX('2. Update Results'!$W$2:$W$33,MATCH($B52,'2. Update Results'!$W$2:$W$33,0)),0,9))</f>
        <v/>
      </c>
      <c r="L52" s="51" t="str">
        <f ca="1">IF(ISBLANK(OFFSET(INDEX('2. Update Results'!$W$2:$W$33,MATCH($B52,'2. Update Results'!$W$2:$W$33,0)),0,10)),"",OFFSET(INDEX('2. Update Results'!$W$2:$W$33,MATCH($B52,'2. Update Results'!$W$2:$W$33,0)),0,10))</f>
        <v/>
      </c>
      <c r="M52" s="51" t="str">
        <f ca="1">IF(ISBLANK(OFFSET(INDEX('2. Update Results'!$W$2:$W$33,MATCH($B52,'2. Update Results'!$W$2:$W$33,0)),0,11)),"",OFFSET(INDEX('2. Update Results'!$W$2:$W$33,MATCH($B52,'2. Update Results'!$W$2:$W$33,0)),0,11))</f>
        <v/>
      </c>
      <c r="N52" s="51" t="str">
        <f ca="1">IF(ISBLANK(OFFSET(INDEX('2. Update Results'!$W$2:$W$33,MATCH($B52,'2. Update Results'!$W$2:$W$33,0)),0,12)),"",OFFSET(INDEX('2. Update Results'!$W$2:$W$33,MATCH($B52,'2. Update Results'!$W$2:$W$33,0)),0,12))</f>
        <v/>
      </c>
      <c r="O52" s="51" t="str">
        <f ca="1">IF(ISBLANK(OFFSET(INDEX('2. Update Results'!$W$2:$W$33,MATCH($B52,'2. Update Results'!$W$2:$W$33,0)),0,13)),"",OFFSET(INDEX('2. Update Results'!$W$2:$W$33,MATCH($B52,'2. Update Results'!$W$2:$W$33,0)),0,13))</f>
        <v/>
      </c>
      <c r="P52" s="51" t="str">
        <f ca="1">IF(ISBLANK(OFFSET(INDEX('2. Update Results'!$W$2:$W$33,MATCH($B52,'2. Update Results'!$W$2:$W$33,0)),0,14)),"",OFFSET(INDEX('2. Update Results'!$W$2:$W$33,MATCH($B52,'2. Update Results'!$W$2:$W$33,0)),0,14))</f>
        <v/>
      </c>
      <c r="Q52" s="51" t="str">
        <f ca="1">IF(ISBLANK(OFFSET(INDEX('2. Update Results'!$W$2:$W$33,MATCH($B52,'2. Update Results'!$W$2:$W$33,0)),0,15)),"",OFFSET(INDEX('2. Update Results'!$W$2:$W$33,MATCH($B52,'2. Update Results'!$W$2:$W$33,0)),0,15))</f>
        <v/>
      </c>
      <c r="R52" s="51" t="str">
        <f ca="1">IF(ISBLANK(OFFSET(INDEX('2. Update Results'!$W$2:$W$33,MATCH($B52,'2. Update Results'!$W$2:$W$33,0)),0,16)),"",OFFSET(INDEX('2. Update Results'!$W$2:$W$33,MATCH($B52,'2. Update Results'!$W$2:$W$33,0)),0,16))</f>
        <v/>
      </c>
    </row>
    <row r="53" spans="1:18" s="55" customFormat="1" x14ac:dyDescent="0.25">
      <c r="B53" s="58"/>
    </row>
    <row r="54" spans="1:18" s="55" customFormat="1" x14ac:dyDescent="0.25">
      <c r="B54" s="58"/>
    </row>
    <row r="55" spans="1:18" s="55" customFormat="1" x14ac:dyDescent="0.25">
      <c r="B55" s="58"/>
    </row>
    <row r="56" spans="1:18" s="55" customFormat="1" x14ac:dyDescent="0.25">
      <c r="B56" s="58"/>
    </row>
    <row r="57" spans="1:18" s="55" customFormat="1" x14ac:dyDescent="0.25">
      <c r="B57" s="58"/>
    </row>
    <row r="58" spans="1:18" s="55" customFormat="1" x14ac:dyDescent="0.25">
      <c r="B58" s="58"/>
    </row>
    <row r="59" spans="1:18" s="55" customFormat="1" x14ac:dyDescent="0.25">
      <c r="B59" s="58"/>
    </row>
    <row r="60" spans="1:18" s="55" customFormat="1" x14ac:dyDescent="0.25">
      <c r="B60" s="58"/>
    </row>
    <row r="61" spans="1:18" s="55" customFormat="1" x14ac:dyDescent="0.25">
      <c r="B61" s="58"/>
    </row>
    <row r="62" spans="1:18" s="55" customFormat="1" x14ac:dyDescent="0.25">
      <c r="B62" s="58"/>
    </row>
    <row r="63" spans="1:18" s="55" customFormat="1" x14ac:dyDescent="0.25">
      <c r="B63" s="58"/>
    </row>
    <row r="64" spans="1:18" s="55" customFormat="1" x14ac:dyDescent="0.25">
      <c r="B64" s="58"/>
    </row>
    <row r="65" spans="2:2" s="55" customFormat="1" x14ac:dyDescent="0.25">
      <c r="B65" s="58"/>
    </row>
    <row r="66" spans="2:2" s="55" customFormat="1" x14ac:dyDescent="0.25">
      <c r="B66" s="58"/>
    </row>
    <row r="67" spans="2:2" s="55" customFormat="1" x14ac:dyDescent="0.25">
      <c r="B67" s="58"/>
    </row>
    <row r="68" spans="2:2" s="55" customFormat="1" x14ac:dyDescent="0.25">
      <c r="B68" s="58"/>
    </row>
    <row r="69" spans="2:2" s="55" customFormat="1" x14ac:dyDescent="0.25">
      <c r="B69" s="58"/>
    </row>
    <row r="70" spans="2:2" s="55" customFormat="1" x14ac:dyDescent="0.25">
      <c r="B70" s="58"/>
    </row>
    <row r="71" spans="2:2" s="55" customFormat="1" x14ac:dyDescent="0.25">
      <c r="B71" s="58"/>
    </row>
    <row r="72" spans="2:2" s="55" customFormat="1" x14ac:dyDescent="0.25">
      <c r="B72" s="58"/>
    </row>
    <row r="73" spans="2:2" s="55" customFormat="1" x14ac:dyDescent="0.25">
      <c r="B73" s="58"/>
    </row>
    <row r="74" spans="2:2" s="55" customFormat="1" x14ac:dyDescent="0.25">
      <c r="B74" s="58"/>
    </row>
    <row r="75" spans="2:2" s="55" customFormat="1" x14ac:dyDescent="0.25">
      <c r="B75" s="58"/>
    </row>
    <row r="76" spans="2:2" s="55" customFormat="1" x14ac:dyDescent="0.25">
      <c r="B76" s="58"/>
    </row>
    <row r="77" spans="2:2" s="55" customFormat="1" x14ac:dyDescent="0.25">
      <c r="B77" s="58"/>
    </row>
    <row r="78" spans="2:2" s="55" customFormat="1" x14ac:dyDescent="0.25">
      <c r="B78" s="58"/>
    </row>
    <row r="79" spans="2:2" s="55" customFormat="1" x14ac:dyDescent="0.25">
      <c r="B79" s="58"/>
    </row>
    <row r="80" spans="2:2" s="55" customFormat="1" x14ac:dyDescent="0.25">
      <c r="B80" s="58"/>
    </row>
    <row r="81" spans="2:2" s="55" customFormat="1" x14ac:dyDescent="0.25">
      <c r="B81" s="58"/>
    </row>
    <row r="82" spans="2:2" s="55" customFormat="1" x14ac:dyDescent="0.25">
      <c r="B82" s="58"/>
    </row>
    <row r="83" spans="2:2" s="55" customFormat="1" x14ac:dyDescent="0.25">
      <c r="B83" s="58"/>
    </row>
    <row r="84" spans="2:2" s="55" customFormat="1" x14ac:dyDescent="0.25">
      <c r="B84" s="58"/>
    </row>
    <row r="85" spans="2:2" s="55" customFormat="1" x14ac:dyDescent="0.25">
      <c r="B85" s="58"/>
    </row>
    <row r="86" spans="2:2" s="55" customFormat="1" x14ac:dyDescent="0.25">
      <c r="B86" s="58"/>
    </row>
    <row r="87" spans="2:2" s="55" customFormat="1" x14ac:dyDescent="0.25">
      <c r="B87" s="58"/>
    </row>
    <row r="88" spans="2:2" s="55" customFormat="1" x14ac:dyDescent="0.25">
      <c r="B88" s="58"/>
    </row>
    <row r="89" spans="2:2" s="55" customFormat="1" x14ac:dyDescent="0.25">
      <c r="B89" s="58"/>
    </row>
    <row r="90" spans="2:2" s="55" customFormat="1" x14ac:dyDescent="0.25">
      <c r="B90" s="58"/>
    </row>
    <row r="91" spans="2:2" s="55" customFormat="1" x14ac:dyDescent="0.25">
      <c r="B91" s="58"/>
    </row>
    <row r="92" spans="2:2" s="55" customFormat="1" x14ac:dyDescent="0.25">
      <c r="B92" s="58"/>
    </row>
    <row r="93" spans="2:2" s="55" customFormat="1" x14ac:dyDescent="0.25">
      <c r="B93" s="58"/>
    </row>
    <row r="94" spans="2:2" s="55" customFormat="1" x14ac:dyDescent="0.25">
      <c r="B94" s="58"/>
    </row>
    <row r="95" spans="2:2" s="55" customFormat="1" x14ac:dyDescent="0.25">
      <c r="B95" s="58"/>
    </row>
    <row r="96" spans="2:2" s="55" customFormat="1" x14ac:dyDescent="0.25">
      <c r="B96" s="58"/>
    </row>
    <row r="97" spans="2:2" s="55" customFormat="1" x14ac:dyDescent="0.25">
      <c r="B97" s="58"/>
    </row>
    <row r="98" spans="2:2" s="55" customFormat="1" x14ac:dyDescent="0.25">
      <c r="B98" s="58"/>
    </row>
    <row r="99" spans="2:2" s="55" customFormat="1" x14ac:dyDescent="0.25">
      <c r="B99" s="58"/>
    </row>
    <row r="100" spans="2:2" s="55" customFormat="1" x14ac:dyDescent="0.25">
      <c r="B100" s="58"/>
    </row>
    <row r="101" spans="2:2" s="55" customFormat="1" x14ac:dyDescent="0.25">
      <c r="B101" s="58"/>
    </row>
    <row r="102" spans="2:2" s="55" customFormat="1" x14ac:dyDescent="0.25">
      <c r="B102" s="58"/>
    </row>
    <row r="103" spans="2:2" s="55" customFormat="1" x14ac:dyDescent="0.25">
      <c r="B103" s="58"/>
    </row>
    <row r="104" spans="2:2" s="55" customFormat="1" x14ac:dyDescent="0.25">
      <c r="B104" s="58"/>
    </row>
    <row r="105" spans="2:2" s="55" customFormat="1" x14ac:dyDescent="0.25">
      <c r="B105" s="58"/>
    </row>
    <row r="106" spans="2:2" s="55" customFormat="1" x14ac:dyDescent="0.25">
      <c r="B106" s="58"/>
    </row>
    <row r="107" spans="2:2" s="55" customFormat="1" x14ac:dyDescent="0.25">
      <c r="B107" s="58"/>
    </row>
    <row r="108" spans="2:2" s="55" customFormat="1" x14ac:dyDescent="0.25">
      <c r="B108" s="58"/>
    </row>
    <row r="109" spans="2:2" s="55" customFormat="1" x14ac:dyDescent="0.25">
      <c r="B109" s="58"/>
    </row>
    <row r="110" spans="2:2" s="55" customFormat="1" x14ac:dyDescent="0.25">
      <c r="B110" s="58"/>
    </row>
    <row r="111" spans="2:2" s="55" customFormat="1" x14ac:dyDescent="0.25">
      <c r="B111" s="58"/>
    </row>
    <row r="112" spans="2:2" s="55" customFormat="1" x14ac:dyDescent="0.25">
      <c r="B112" s="58"/>
    </row>
    <row r="113" spans="2:2" s="55" customFormat="1" x14ac:dyDescent="0.25">
      <c r="B113" s="58"/>
    </row>
    <row r="114" spans="2:2" s="55" customFormat="1" x14ac:dyDescent="0.25">
      <c r="B114" s="58"/>
    </row>
    <row r="115" spans="2:2" s="55" customFormat="1" x14ac:dyDescent="0.25">
      <c r="B115" s="58"/>
    </row>
    <row r="116" spans="2:2" s="55" customFormat="1" x14ac:dyDescent="0.25">
      <c r="B116" s="58"/>
    </row>
    <row r="117" spans="2:2" s="55" customFormat="1" x14ac:dyDescent="0.25">
      <c r="B117" s="58"/>
    </row>
    <row r="118" spans="2:2" s="55" customFormat="1" x14ac:dyDescent="0.25">
      <c r="B118" s="58"/>
    </row>
    <row r="119" spans="2:2" s="55" customFormat="1" x14ac:dyDescent="0.25">
      <c r="B119" s="58"/>
    </row>
    <row r="120" spans="2:2" s="55" customFormat="1" x14ac:dyDescent="0.25">
      <c r="B120" s="58"/>
    </row>
    <row r="121" spans="2:2" s="55" customFormat="1" x14ac:dyDescent="0.25">
      <c r="B121" s="58"/>
    </row>
    <row r="122" spans="2:2" s="55" customFormat="1" x14ac:dyDescent="0.25">
      <c r="B122" s="58"/>
    </row>
    <row r="123" spans="2:2" s="55" customFormat="1" x14ac:dyDescent="0.25">
      <c r="B123" s="58"/>
    </row>
    <row r="124" spans="2:2" s="55" customFormat="1" x14ac:dyDescent="0.25">
      <c r="B124" s="58"/>
    </row>
    <row r="125" spans="2:2" s="55" customFormat="1" x14ac:dyDescent="0.25">
      <c r="B125" s="58"/>
    </row>
    <row r="126" spans="2:2" s="55" customFormat="1" x14ac:dyDescent="0.25">
      <c r="B126" s="58"/>
    </row>
    <row r="127" spans="2:2" s="55" customFormat="1" x14ac:dyDescent="0.25">
      <c r="B127" s="58"/>
    </row>
    <row r="128" spans="2:2" s="55" customFormat="1" x14ac:dyDescent="0.25">
      <c r="B128" s="58"/>
    </row>
    <row r="129" spans="2:2" s="55" customFormat="1" x14ac:dyDescent="0.25">
      <c r="B129" s="58"/>
    </row>
    <row r="130" spans="2:2" s="55" customFormat="1" x14ac:dyDescent="0.25">
      <c r="B130" s="58"/>
    </row>
    <row r="131" spans="2:2" s="55" customFormat="1" x14ac:dyDescent="0.25">
      <c r="B131" s="58"/>
    </row>
    <row r="132" spans="2:2" s="55" customFormat="1" x14ac:dyDescent="0.25">
      <c r="B132" s="58"/>
    </row>
    <row r="133" spans="2:2" s="55" customFormat="1" x14ac:dyDescent="0.25">
      <c r="B133" s="58"/>
    </row>
    <row r="134" spans="2:2" s="55" customFormat="1" x14ac:dyDescent="0.25">
      <c r="B134" s="58"/>
    </row>
    <row r="135" spans="2:2" s="55" customFormat="1" x14ac:dyDescent="0.25">
      <c r="B135" s="58"/>
    </row>
    <row r="136" spans="2:2" s="55" customFormat="1" x14ac:dyDescent="0.25">
      <c r="B136" s="58"/>
    </row>
    <row r="137" spans="2:2" s="55" customFormat="1" x14ac:dyDescent="0.25">
      <c r="B137" s="58"/>
    </row>
    <row r="138" spans="2:2" s="55" customFormat="1" x14ac:dyDescent="0.25">
      <c r="B138" s="58"/>
    </row>
    <row r="139" spans="2:2" s="55" customFormat="1" x14ac:dyDescent="0.25">
      <c r="B139" s="58"/>
    </row>
    <row r="140" spans="2:2" s="55" customFormat="1" x14ac:dyDescent="0.25">
      <c r="B140" s="58"/>
    </row>
    <row r="141" spans="2:2" s="55" customFormat="1" x14ac:dyDescent="0.25">
      <c r="B141" s="58"/>
    </row>
    <row r="142" spans="2:2" s="55" customFormat="1" x14ac:dyDescent="0.25">
      <c r="B142" s="58"/>
    </row>
    <row r="143" spans="2:2" s="55" customFormat="1" x14ac:dyDescent="0.25">
      <c r="B143" s="58"/>
    </row>
    <row r="144" spans="2:2" s="55" customFormat="1" x14ac:dyDescent="0.25">
      <c r="B144" s="58"/>
    </row>
    <row r="145" spans="2:2" s="55" customFormat="1" x14ac:dyDescent="0.25">
      <c r="B145" s="58"/>
    </row>
    <row r="146" spans="2:2" s="55" customFormat="1" x14ac:dyDescent="0.25">
      <c r="B146" s="58"/>
    </row>
    <row r="147" spans="2:2" s="55" customFormat="1" x14ac:dyDescent="0.25">
      <c r="B147" s="58"/>
    </row>
    <row r="148" spans="2:2" s="55" customFormat="1" x14ac:dyDescent="0.25">
      <c r="B148" s="58"/>
    </row>
    <row r="149" spans="2:2" s="55" customFormat="1" x14ac:dyDescent="0.25">
      <c r="B149" s="58"/>
    </row>
    <row r="150" spans="2:2" s="55" customFormat="1" x14ac:dyDescent="0.25">
      <c r="B150" s="58"/>
    </row>
    <row r="151" spans="2:2" s="55" customFormat="1" x14ac:dyDescent="0.25">
      <c r="B151" s="58"/>
    </row>
    <row r="152" spans="2:2" s="55" customFormat="1" x14ac:dyDescent="0.25">
      <c r="B152" s="58"/>
    </row>
    <row r="153" spans="2:2" s="55" customFormat="1" x14ac:dyDescent="0.25">
      <c r="B153" s="58"/>
    </row>
    <row r="154" spans="2:2" s="55" customFormat="1" x14ac:dyDescent="0.25">
      <c r="B154" s="58"/>
    </row>
    <row r="155" spans="2:2" s="55" customFormat="1" x14ac:dyDescent="0.25">
      <c r="B155" s="58"/>
    </row>
    <row r="156" spans="2:2" s="55" customFormat="1" x14ac:dyDescent="0.25">
      <c r="B156" s="58"/>
    </row>
    <row r="157" spans="2:2" s="55" customFormat="1" x14ac:dyDescent="0.25">
      <c r="B157" s="58"/>
    </row>
    <row r="158" spans="2:2" s="55" customFormat="1" x14ac:dyDescent="0.25">
      <c r="B158" s="58"/>
    </row>
    <row r="159" spans="2:2" s="55" customFormat="1" x14ac:dyDescent="0.25">
      <c r="B159" s="58"/>
    </row>
    <row r="160" spans="2:2" s="55" customFormat="1" x14ac:dyDescent="0.25">
      <c r="B160" s="58"/>
    </row>
    <row r="161" spans="2:2" s="55" customFormat="1" x14ac:dyDescent="0.25">
      <c r="B161" s="58"/>
    </row>
    <row r="162" spans="2:2" s="55" customFormat="1" x14ac:dyDescent="0.25">
      <c r="B162" s="58"/>
    </row>
    <row r="163" spans="2:2" s="55" customFormat="1" x14ac:dyDescent="0.25">
      <c r="B163" s="58"/>
    </row>
    <row r="164" spans="2:2" s="55" customFormat="1" x14ac:dyDescent="0.25">
      <c r="B164" s="58"/>
    </row>
    <row r="165" spans="2:2" s="55" customFormat="1" x14ac:dyDescent="0.25">
      <c r="B165" s="58"/>
    </row>
    <row r="166" spans="2:2" s="55" customFormat="1" x14ac:dyDescent="0.25">
      <c r="B166" s="58"/>
    </row>
    <row r="167" spans="2:2" s="55" customFormat="1" x14ac:dyDescent="0.25">
      <c r="B167" s="58"/>
    </row>
    <row r="168" spans="2:2" s="55" customFormat="1" x14ac:dyDescent="0.25">
      <c r="B168" s="58"/>
    </row>
    <row r="169" spans="2:2" s="55" customFormat="1" x14ac:dyDescent="0.25">
      <c r="B169" s="58"/>
    </row>
    <row r="170" spans="2:2" s="55" customFormat="1" x14ac:dyDescent="0.25">
      <c r="B170" s="58"/>
    </row>
    <row r="171" spans="2:2" s="55" customFormat="1" x14ac:dyDescent="0.25">
      <c r="B171" s="58"/>
    </row>
    <row r="172" spans="2:2" s="55" customFormat="1" x14ac:dyDescent="0.25">
      <c r="B172" s="58"/>
    </row>
    <row r="173" spans="2:2" s="55" customFormat="1" x14ac:dyDescent="0.25">
      <c r="B173" s="58"/>
    </row>
    <row r="174" spans="2:2" s="55" customFormat="1" x14ac:dyDescent="0.25">
      <c r="B174" s="58"/>
    </row>
    <row r="175" spans="2:2" s="55" customFormat="1" x14ac:dyDescent="0.25">
      <c r="B175" s="58"/>
    </row>
    <row r="176" spans="2:2" s="55" customFormat="1" x14ac:dyDescent="0.25">
      <c r="B176" s="58"/>
    </row>
    <row r="177" spans="2:2" s="55" customFormat="1" x14ac:dyDescent="0.25">
      <c r="B177" s="58"/>
    </row>
    <row r="178" spans="2:2" s="55" customFormat="1" x14ac:dyDescent="0.25">
      <c r="B178" s="58"/>
    </row>
    <row r="179" spans="2:2" s="55" customFormat="1" x14ac:dyDescent="0.25">
      <c r="B179" s="58"/>
    </row>
    <row r="180" spans="2:2" s="55" customFormat="1" x14ac:dyDescent="0.25">
      <c r="B180" s="58"/>
    </row>
    <row r="181" spans="2:2" s="55" customFormat="1" x14ac:dyDescent="0.25">
      <c r="B181" s="58"/>
    </row>
    <row r="182" spans="2:2" s="55" customFormat="1" x14ac:dyDescent="0.25">
      <c r="B182" s="58"/>
    </row>
    <row r="183" spans="2:2" s="55" customFormat="1" x14ac:dyDescent="0.25">
      <c r="B183" s="58"/>
    </row>
    <row r="184" spans="2:2" s="55" customFormat="1" x14ac:dyDescent="0.25">
      <c r="B184" s="58"/>
    </row>
    <row r="185" spans="2:2" s="55" customFormat="1" x14ac:dyDescent="0.25">
      <c r="B185" s="58"/>
    </row>
    <row r="186" spans="2:2" s="55" customFormat="1" x14ac:dyDescent="0.25">
      <c r="B186" s="58"/>
    </row>
    <row r="187" spans="2:2" s="55" customFormat="1" x14ac:dyDescent="0.25">
      <c r="B187" s="58"/>
    </row>
    <row r="188" spans="2:2" s="55" customFormat="1" x14ac:dyDescent="0.25">
      <c r="B188" s="58"/>
    </row>
    <row r="189" spans="2:2" s="55" customFormat="1" x14ac:dyDescent="0.25">
      <c r="B189" s="58"/>
    </row>
    <row r="190" spans="2:2" s="55" customFormat="1" x14ac:dyDescent="0.25">
      <c r="B190" s="58"/>
    </row>
    <row r="191" spans="2:2" s="55" customFormat="1" x14ac:dyDescent="0.25">
      <c r="B191" s="58"/>
    </row>
    <row r="192" spans="2:2" s="55" customFormat="1" x14ac:dyDescent="0.25">
      <c r="B192" s="58"/>
    </row>
    <row r="193" spans="2:2" s="55" customFormat="1" x14ac:dyDescent="0.25">
      <c r="B193" s="58"/>
    </row>
    <row r="194" spans="2:2" s="55" customFormat="1" x14ac:dyDescent="0.25">
      <c r="B194" s="58"/>
    </row>
    <row r="195" spans="2:2" s="55" customFormat="1" x14ac:dyDescent="0.25">
      <c r="B195" s="58"/>
    </row>
    <row r="196" spans="2:2" s="55" customFormat="1" x14ac:dyDescent="0.25">
      <c r="B196" s="58"/>
    </row>
    <row r="197" spans="2:2" s="55" customFormat="1" x14ac:dyDescent="0.25">
      <c r="B197" s="58"/>
    </row>
    <row r="198" spans="2:2" s="55" customFormat="1" x14ac:dyDescent="0.25">
      <c r="B198" s="58"/>
    </row>
    <row r="199" spans="2:2" s="55" customFormat="1" x14ac:dyDescent="0.25">
      <c r="B199" s="58"/>
    </row>
    <row r="200" spans="2:2" s="55" customFormat="1" x14ac:dyDescent="0.25">
      <c r="B200" s="58"/>
    </row>
    <row r="201" spans="2:2" s="55" customFormat="1" x14ac:dyDescent="0.25">
      <c r="B201" s="58"/>
    </row>
    <row r="202" spans="2:2" s="55" customFormat="1" x14ac:dyDescent="0.25">
      <c r="B202" s="58"/>
    </row>
  </sheetData>
  <sheetProtection password="CFE1" sheet="1" objects="1" scenarios="1" selectLockedCells="1"/>
  <mergeCells count="1">
    <mergeCell ref="B1:R1"/>
  </mergeCells>
  <conditionalFormatting sqref="E3:R18">
    <cfRule type="cellIs" dxfId="1" priority="2" operator="between">
      <formula>3</formula>
      <formula>5</formula>
    </cfRule>
  </conditionalFormatting>
  <conditionalFormatting sqref="E21:R52">
    <cfRule type="cellIs" dxfId="0" priority="1" operator="equal">
      <formula>2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48</vt:i4>
      </vt:variant>
    </vt:vector>
  </HeadingPairs>
  <TitlesOfParts>
    <vt:vector size="51" baseType="lpstr">
      <vt:lpstr>1. Add Players &amp; Teams</vt:lpstr>
      <vt:lpstr>2. Update Results</vt:lpstr>
      <vt:lpstr>3. Ladders</vt:lpstr>
      <vt:lpstr>Player1</vt:lpstr>
      <vt:lpstr>Player10</vt:lpstr>
      <vt:lpstr>Player11</vt:lpstr>
      <vt:lpstr>Player12</vt:lpstr>
      <vt:lpstr>Player13</vt:lpstr>
      <vt:lpstr>Player14</vt:lpstr>
      <vt:lpstr>Player15</vt:lpstr>
      <vt:lpstr>Player16</vt:lpstr>
      <vt:lpstr>Player17</vt:lpstr>
      <vt:lpstr>Player18</vt:lpstr>
      <vt:lpstr>Player19</vt:lpstr>
      <vt:lpstr>Player2</vt:lpstr>
      <vt:lpstr>Player20</vt:lpstr>
      <vt:lpstr>Player21</vt:lpstr>
      <vt:lpstr>Player22</vt:lpstr>
      <vt:lpstr>Player23</vt:lpstr>
      <vt:lpstr>Player24</vt:lpstr>
      <vt:lpstr>Player25</vt:lpstr>
      <vt:lpstr>Player26</vt:lpstr>
      <vt:lpstr>Player27</vt:lpstr>
      <vt:lpstr>Player28</vt:lpstr>
      <vt:lpstr>Player29</vt:lpstr>
      <vt:lpstr>Player3</vt:lpstr>
      <vt:lpstr>Player30</vt:lpstr>
      <vt:lpstr>Player31</vt:lpstr>
      <vt:lpstr>Player32</vt:lpstr>
      <vt:lpstr>Player4</vt:lpstr>
      <vt:lpstr>Player5</vt:lpstr>
      <vt:lpstr>Player6</vt:lpstr>
      <vt:lpstr>Player7</vt:lpstr>
      <vt:lpstr>Player8</vt:lpstr>
      <vt:lpstr>Player9</vt:lpstr>
      <vt:lpstr>Team1</vt:lpstr>
      <vt:lpstr>Team10</vt:lpstr>
      <vt:lpstr>Team11</vt:lpstr>
      <vt:lpstr>Team12</vt:lpstr>
      <vt:lpstr>Team13</vt:lpstr>
      <vt:lpstr>Team14</vt:lpstr>
      <vt:lpstr>Team15</vt:lpstr>
      <vt:lpstr>Team16</vt:lpstr>
      <vt:lpstr>Team2</vt:lpstr>
      <vt:lpstr>Team3</vt:lpstr>
      <vt:lpstr>Team4</vt:lpstr>
      <vt:lpstr>Team5</vt:lpstr>
      <vt:lpstr>Team6</vt:lpstr>
      <vt:lpstr>Team7</vt:lpstr>
      <vt:lpstr>Team8</vt:lpstr>
      <vt:lpstr>Team9</vt:lpstr>
    </vt:vector>
  </TitlesOfParts>
  <Company>www.c-d-f.com.au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14 Round Ladder - Table Tennis - CDF</dc:title>
  <dc:creator>Complete Document Formatting</dc:creator>
  <cp:lastModifiedBy>F C</cp:lastModifiedBy>
  <cp:lastPrinted>2015-12-08T03:48:24Z</cp:lastPrinted>
  <dcterms:created xsi:type="dcterms:W3CDTF">2013-04-17T22:16:27Z</dcterms:created>
  <dcterms:modified xsi:type="dcterms:W3CDTF">2016-09-23T09:05:19Z</dcterms:modified>
</cp:coreProperties>
</file>